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 defaultThemeVersion="124226"/>
  <bookViews>
    <workbookView xWindow="0" yWindow="675" windowWidth="18300" windowHeight="8475" tabRatio="937"/>
  </bookViews>
  <sheets>
    <sheet name="县本级公共预算 " sheetId="9" r:id="rId1"/>
    <sheet name="县本级基金收支" sheetId="10" r:id="rId2"/>
  </sheets>
  <definedNames>
    <definedName name="_xlnm.Database" localSheetId="0" hidden="1">#REF!</definedName>
    <definedName name="_xlnm.Database" localSheetId="1" hidden="1">#REF!</definedName>
    <definedName name="_xlnm.Database" hidden="1">#REF!</definedName>
    <definedName name="l">#REF!</definedName>
    <definedName name="_xlnm.Print_Area" localSheetId="0">'县本级公共预算 '!$A$1:$J$46</definedName>
    <definedName name="_xlnm.Print_Area" localSheetId="1">县本级基金收支!$A$1:$J$33</definedName>
    <definedName name="_xlnm.Print_Titles" localSheetId="0">'县本级公共预算 '!$1:$4</definedName>
    <definedName name="_xlnm.Print_Titles" localSheetId="1">县本级基金收支!$1:$4</definedName>
  </definedNames>
  <calcPr calcId="124519"/>
</workbook>
</file>

<file path=xl/calcChain.xml><?xml version="1.0" encoding="utf-8"?>
<calcChain xmlns="http://schemas.openxmlformats.org/spreadsheetml/2006/main">
  <c r="I28" i="9"/>
  <c r="D43"/>
  <c r="D23" l="1"/>
  <c r="D22" s="1"/>
  <c r="D5" s="1"/>
  <c r="D33"/>
  <c r="I30" i="10"/>
  <c r="D9"/>
  <c r="D39" i="9" l="1"/>
  <c r="I10" l="1"/>
  <c r="I26"/>
  <c r="I23"/>
  <c r="I19"/>
  <c r="I20"/>
  <c r="I15"/>
  <c r="I13"/>
  <c r="I11"/>
  <c r="I12"/>
  <c r="I9"/>
  <c r="I8"/>
  <c r="I6"/>
  <c r="I38"/>
  <c r="I33" s="1"/>
  <c r="D37"/>
  <c r="D46" s="1"/>
  <c r="I20" i="10" l="1"/>
  <c r="J20" s="1"/>
  <c r="I8"/>
  <c r="D8"/>
  <c r="D5" s="1"/>
  <c r="E5" s="1"/>
  <c r="J6"/>
  <c r="J7"/>
  <c r="J9"/>
  <c r="J10"/>
  <c r="J11"/>
  <c r="J12"/>
  <c r="J13"/>
  <c r="J14"/>
  <c r="J15"/>
  <c r="J16"/>
  <c r="J17"/>
  <c r="J18"/>
  <c r="J19"/>
  <c r="J21"/>
  <c r="J22"/>
  <c r="J23"/>
  <c r="J24"/>
  <c r="J26"/>
  <c r="J27"/>
  <c r="J28"/>
  <c r="J29"/>
  <c r="J30"/>
  <c r="J31"/>
  <c r="J32"/>
  <c r="E6"/>
  <c r="E7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J6" i="9"/>
  <c r="J7"/>
  <c r="J8"/>
  <c r="J9"/>
  <c r="J10"/>
  <c r="J11"/>
  <c r="J12"/>
  <c r="J13"/>
  <c r="J15"/>
  <c r="J19"/>
  <c r="J20"/>
  <c r="J21"/>
  <c r="J22"/>
  <c r="J23"/>
  <c r="J24"/>
  <c r="J25"/>
  <c r="J26"/>
  <c r="J27"/>
  <c r="J28"/>
  <c r="J29"/>
  <c r="J30"/>
  <c r="J31"/>
  <c r="J32"/>
  <c r="J34"/>
  <c r="J35"/>
  <c r="J36"/>
  <c r="J37"/>
  <c r="J39"/>
  <c r="J40"/>
  <c r="J41"/>
  <c r="J42"/>
  <c r="J43"/>
  <c r="J44"/>
  <c r="J45"/>
  <c r="E7"/>
  <c r="E8"/>
  <c r="E9"/>
  <c r="E10"/>
  <c r="E11"/>
  <c r="E12"/>
  <c r="E13"/>
  <c r="E14"/>
  <c r="E15"/>
  <c r="E16"/>
  <c r="E17"/>
  <c r="E18"/>
  <c r="E19"/>
  <c r="E20"/>
  <c r="E21"/>
  <c r="E24"/>
  <c r="E25"/>
  <c r="E26"/>
  <c r="E27"/>
  <c r="E28"/>
  <c r="E29"/>
  <c r="E30"/>
  <c r="E31"/>
  <c r="E32"/>
  <c r="E33"/>
  <c r="E34"/>
  <c r="E35"/>
  <c r="E36"/>
  <c r="E38"/>
  <c r="E39"/>
  <c r="E40"/>
  <c r="E41"/>
  <c r="E42"/>
  <c r="E43"/>
  <c r="E44"/>
  <c r="E45"/>
  <c r="I5" i="10" l="1"/>
  <c r="J8"/>
  <c r="E8"/>
  <c r="D33"/>
  <c r="E33" s="1"/>
  <c r="H33"/>
  <c r="H21"/>
  <c r="H20" s="1"/>
  <c r="H8"/>
  <c r="C33"/>
  <c r="C14"/>
  <c r="C8"/>
  <c r="H38" i="9"/>
  <c r="H18"/>
  <c r="H17"/>
  <c r="H16"/>
  <c r="I16" s="1"/>
  <c r="H14"/>
  <c r="C37"/>
  <c r="E37" s="1"/>
  <c r="C23"/>
  <c r="C6"/>
  <c r="E6" s="1"/>
  <c r="I17" l="1"/>
  <c r="J17" s="1"/>
  <c r="I14"/>
  <c r="J14" s="1"/>
  <c r="I18"/>
  <c r="J18" s="1"/>
  <c r="H33"/>
  <c r="J33" s="1"/>
  <c r="J38"/>
  <c r="H5"/>
  <c r="J16"/>
  <c r="C22"/>
  <c r="E22" s="1"/>
  <c r="E23"/>
  <c r="J5" i="10"/>
  <c r="I33"/>
  <c r="J33" s="1"/>
  <c r="H5"/>
  <c r="C5"/>
  <c r="G27"/>
  <c r="G20"/>
  <c r="G8"/>
  <c r="G5" s="1"/>
  <c r="G33" s="1"/>
  <c r="B27"/>
  <c r="B25"/>
  <c r="B21"/>
  <c r="B20"/>
  <c r="B14"/>
  <c r="B5" s="1"/>
  <c r="B33" s="1"/>
  <c r="B8"/>
  <c r="G38" i="9"/>
  <c r="G35"/>
  <c r="G5"/>
  <c r="B37"/>
  <c r="B23"/>
  <c r="B22" s="1"/>
  <c r="B6"/>
  <c r="G33" l="1"/>
  <c r="G46" s="1"/>
  <c r="B5"/>
  <c r="B46" s="1"/>
  <c r="I5"/>
  <c r="I46" s="1"/>
  <c r="C5"/>
  <c r="E5" s="1"/>
  <c r="J5"/>
  <c r="H46"/>
  <c r="C46" l="1"/>
  <c r="E46" s="1"/>
  <c r="J46"/>
</calcChain>
</file>

<file path=xl/sharedStrings.xml><?xml version="1.0" encoding="utf-8"?>
<sst xmlns="http://schemas.openxmlformats.org/spreadsheetml/2006/main" count="175" uniqueCount="153">
  <si>
    <t>编制单位：尤溪县财政局</t>
    <phoneticPr fontId="2" type="noConversion"/>
  </si>
  <si>
    <t>收    入</t>
    <phoneticPr fontId="2" type="noConversion"/>
  </si>
  <si>
    <t>支    出</t>
    <phoneticPr fontId="2" type="noConversion"/>
  </si>
  <si>
    <t>单位：万元</t>
    <phoneticPr fontId="2" type="noConversion"/>
  </si>
  <si>
    <t>支    出</t>
    <phoneticPr fontId="2" type="noConversion"/>
  </si>
  <si>
    <t>收    入</t>
    <phoneticPr fontId="2" type="noConversion"/>
  </si>
  <si>
    <t>单位：万元</t>
    <phoneticPr fontId="2" type="noConversion"/>
  </si>
  <si>
    <t>编制单位：尤溪县财政局</t>
    <phoneticPr fontId="2" type="noConversion"/>
  </si>
  <si>
    <t>表一</t>
    <phoneticPr fontId="2" type="noConversion"/>
  </si>
  <si>
    <t>表二</t>
    <phoneticPr fontId="2" type="noConversion"/>
  </si>
  <si>
    <t>2019年尤溪县本级政府性基金收支预算调整表</t>
    <phoneticPr fontId="2" type="noConversion"/>
  </si>
  <si>
    <t>2019年尤溪县本级公共财政收支预算调整表</t>
    <phoneticPr fontId="2" type="noConversion"/>
  </si>
  <si>
    <t>上年结余收入</t>
    <phoneticPr fontId="2" type="noConversion"/>
  </si>
  <si>
    <t>调入资金</t>
    <phoneticPr fontId="2" type="noConversion"/>
  </si>
  <si>
    <t>收入总计</t>
    <phoneticPr fontId="2" type="noConversion"/>
  </si>
  <si>
    <t>地方级一般公共预算收入</t>
    <phoneticPr fontId="2" type="noConversion"/>
  </si>
  <si>
    <t>税收收入</t>
    <phoneticPr fontId="2" type="noConversion"/>
  </si>
  <si>
    <r>
      <t>增值税（5</t>
    </r>
    <r>
      <rPr>
        <sz val="10"/>
        <rFont val="宋体"/>
        <family val="3"/>
        <charset val="134"/>
      </rPr>
      <t>0%）</t>
    </r>
    <phoneticPr fontId="2" type="noConversion"/>
  </si>
  <si>
    <t>企业所得税（40%）</t>
    <phoneticPr fontId="2" type="noConversion"/>
  </si>
  <si>
    <t>个人所得税(40%)</t>
    <phoneticPr fontId="2" type="noConversion"/>
  </si>
  <si>
    <t>资源税</t>
    <phoneticPr fontId="2" type="noConversion"/>
  </si>
  <si>
    <t>城市维护建设税</t>
    <phoneticPr fontId="2" type="noConversion"/>
  </si>
  <si>
    <t>房产税</t>
    <phoneticPr fontId="2" type="noConversion"/>
  </si>
  <si>
    <t>印花税</t>
    <phoneticPr fontId="2" type="noConversion"/>
  </si>
  <si>
    <t>城镇土地使用税</t>
    <phoneticPr fontId="2" type="noConversion"/>
  </si>
  <si>
    <t>土地增值税</t>
    <phoneticPr fontId="2" type="noConversion"/>
  </si>
  <si>
    <t>车船税</t>
    <phoneticPr fontId="2" type="noConversion"/>
  </si>
  <si>
    <t>耕地占用税</t>
    <phoneticPr fontId="2" type="noConversion"/>
  </si>
  <si>
    <t>契税</t>
    <phoneticPr fontId="2" type="noConversion"/>
  </si>
  <si>
    <t>烟叶税</t>
    <phoneticPr fontId="2" type="noConversion"/>
  </si>
  <si>
    <t>环境保护税</t>
    <phoneticPr fontId="2" type="noConversion"/>
  </si>
  <si>
    <t>其他税收收入</t>
    <phoneticPr fontId="2" type="noConversion"/>
  </si>
  <si>
    <t>非税收入</t>
    <phoneticPr fontId="2" type="noConversion"/>
  </si>
  <si>
    <t>专项收入</t>
    <phoneticPr fontId="2" type="noConversion"/>
  </si>
  <si>
    <t>教育费附加收入</t>
    <phoneticPr fontId="2" type="noConversion"/>
  </si>
  <si>
    <t>残疾人就业保障金收入</t>
    <phoneticPr fontId="2" type="noConversion"/>
  </si>
  <si>
    <t>教育资金收入</t>
    <phoneticPr fontId="2" type="noConversion"/>
  </si>
  <si>
    <t>农田水利建设资金收入</t>
    <phoneticPr fontId="2" type="noConversion"/>
  </si>
  <si>
    <t>森林植被恢复费</t>
    <phoneticPr fontId="2" type="noConversion"/>
  </si>
  <si>
    <t>水利建设专项收入</t>
    <phoneticPr fontId="2" type="noConversion"/>
  </si>
  <si>
    <t>行政事业性收费收入</t>
    <phoneticPr fontId="2" type="noConversion"/>
  </si>
  <si>
    <t>罚没收入</t>
    <phoneticPr fontId="2" type="noConversion"/>
  </si>
  <si>
    <t>国有资本经营收入</t>
    <phoneticPr fontId="2" type="noConversion"/>
  </si>
  <si>
    <t>国有资源（资产）有偿使用收入</t>
    <phoneticPr fontId="2" type="noConversion"/>
  </si>
  <si>
    <t>捐赠收入</t>
    <phoneticPr fontId="2" type="noConversion"/>
  </si>
  <si>
    <t>政府住房基金收入</t>
    <phoneticPr fontId="2" type="noConversion"/>
  </si>
  <si>
    <t>其他收入</t>
    <phoneticPr fontId="2" type="noConversion"/>
  </si>
  <si>
    <t>转移性收入</t>
    <phoneticPr fontId="2" type="noConversion"/>
  </si>
  <si>
    <t>返还性收入</t>
    <phoneticPr fontId="2" type="noConversion"/>
  </si>
  <si>
    <t>一般转移支付收入</t>
    <phoneticPr fontId="2" type="noConversion"/>
  </si>
  <si>
    <t>专项转移支付收入</t>
    <phoneticPr fontId="2" type="noConversion"/>
  </si>
  <si>
    <t>上解收入</t>
    <phoneticPr fontId="2" type="noConversion"/>
  </si>
  <si>
    <t>上年结余收入</t>
    <phoneticPr fontId="2" type="noConversion"/>
  </si>
  <si>
    <t>调入资金</t>
    <phoneticPr fontId="2" type="noConversion"/>
  </si>
  <si>
    <t>债券转贷收入</t>
    <phoneticPr fontId="2" type="noConversion"/>
  </si>
  <si>
    <t>动用预算稳定调节基金</t>
    <phoneticPr fontId="2" type="noConversion"/>
  </si>
  <si>
    <t>收入总计</t>
    <phoneticPr fontId="2" type="noConversion"/>
  </si>
  <si>
    <t>外交支出</t>
    <phoneticPr fontId="2" type="noConversion"/>
  </si>
  <si>
    <t>国防支出</t>
    <phoneticPr fontId="2" type="noConversion"/>
  </si>
  <si>
    <t>公共安全支出</t>
    <phoneticPr fontId="2" type="noConversion"/>
  </si>
  <si>
    <t>教育支出</t>
    <phoneticPr fontId="2" type="noConversion"/>
  </si>
  <si>
    <t>科学技术支出</t>
    <phoneticPr fontId="2" type="noConversion"/>
  </si>
  <si>
    <t>文化旅游体育与传媒支出</t>
    <phoneticPr fontId="2" type="noConversion"/>
  </si>
  <si>
    <t>社会保障和就业支出</t>
    <phoneticPr fontId="2" type="noConversion"/>
  </si>
  <si>
    <t>城乡社区支出</t>
    <phoneticPr fontId="2" type="noConversion"/>
  </si>
  <si>
    <t>农林水支出</t>
    <phoneticPr fontId="2" type="noConversion"/>
  </si>
  <si>
    <t>资源勘探信息等支出</t>
    <phoneticPr fontId="2" type="noConversion"/>
  </si>
  <si>
    <t>自然资源海洋气象等支出</t>
    <phoneticPr fontId="2" type="noConversion"/>
  </si>
  <si>
    <t>其他支出</t>
    <phoneticPr fontId="2" type="noConversion"/>
  </si>
  <si>
    <t>债务付息支出</t>
    <phoneticPr fontId="2" type="noConversion"/>
  </si>
  <si>
    <t>债务发行费用支出</t>
    <phoneticPr fontId="2" type="noConversion"/>
  </si>
  <si>
    <t>×</t>
  </si>
  <si>
    <t>债务还本支出</t>
    <phoneticPr fontId="2" type="noConversion"/>
  </si>
  <si>
    <t>返还性支出</t>
    <phoneticPr fontId="2" type="noConversion"/>
  </si>
  <si>
    <t>一般性转移支付</t>
    <phoneticPr fontId="2" type="noConversion"/>
  </si>
  <si>
    <t>专项转移支付</t>
    <phoneticPr fontId="2" type="noConversion"/>
  </si>
  <si>
    <t>上解支出</t>
    <phoneticPr fontId="2" type="noConversion"/>
  </si>
  <si>
    <t>体制上解支出</t>
    <phoneticPr fontId="2" type="noConversion"/>
  </si>
  <si>
    <t>专项上解支出</t>
    <phoneticPr fontId="2" type="noConversion"/>
  </si>
  <si>
    <t>调出资金</t>
    <phoneticPr fontId="2" type="noConversion"/>
  </si>
  <si>
    <t>年终结余</t>
    <phoneticPr fontId="2" type="noConversion"/>
  </si>
  <si>
    <t>债务转贷支出</t>
    <phoneticPr fontId="2" type="noConversion"/>
  </si>
  <si>
    <t>安排预算稳定调节基金</t>
    <phoneticPr fontId="2" type="noConversion"/>
  </si>
  <si>
    <t>补充预算周转金</t>
    <phoneticPr fontId="2" type="noConversion"/>
  </si>
  <si>
    <t>支出总计</t>
    <phoneticPr fontId="2" type="noConversion"/>
  </si>
  <si>
    <t>地方级一般公共预算支出</t>
    <phoneticPr fontId="2" type="noConversion"/>
  </si>
  <si>
    <t>社会保障和就业支出</t>
    <phoneticPr fontId="2" type="noConversion"/>
  </si>
  <si>
    <t>卫生健康支出</t>
    <phoneticPr fontId="2" type="noConversion"/>
  </si>
  <si>
    <t>节能环保支出</t>
    <phoneticPr fontId="2" type="noConversion"/>
  </si>
  <si>
    <t>城乡社区支出</t>
    <phoneticPr fontId="2" type="noConversion"/>
  </si>
  <si>
    <t>农林水支出</t>
    <phoneticPr fontId="2" type="noConversion"/>
  </si>
  <si>
    <t>交通运输支出</t>
    <phoneticPr fontId="2" type="noConversion"/>
  </si>
  <si>
    <t>资源勘探信息等支出</t>
    <phoneticPr fontId="2" type="noConversion"/>
  </si>
  <si>
    <t>商业服务业等支出</t>
    <phoneticPr fontId="2" type="noConversion"/>
  </si>
  <si>
    <t>金融支出</t>
    <phoneticPr fontId="2" type="noConversion"/>
  </si>
  <si>
    <t>援助其他地区支出</t>
    <phoneticPr fontId="2" type="noConversion"/>
  </si>
  <si>
    <t>住房保障支出</t>
    <phoneticPr fontId="2" type="noConversion"/>
  </si>
  <si>
    <t>粮油物资储备支出</t>
    <phoneticPr fontId="2" type="noConversion"/>
  </si>
  <si>
    <t>灾害防治及应急管理支出</t>
    <phoneticPr fontId="2" type="noConversion"/>
  </si>
  <si>
    <t>预备费</t>
    <phoneticPr fontId="2" type="noConversion"/>
  </si>
  <si>
    <t>其他支出</t>
    <phoneticPr fontId="2" type="noConversion"/>
  </si>
  <si>
    <t>债务付息支出</t>
    <phoneticPr fontId="2" type="noConversion"/>
  </si>
  <si>
    <t>债务发行费用支出</t>
    <phoneticPr fontId="2" type="noConversion"/>
  </si>
  <si>
    <t>债务还本支出</t>
    <phoneticPr fontId="2" type="noConversion"/>
  </si>
  <si>
    <t>转移性支出</t>
    <phoneticPr fontId="2" type="noConversion"/>
  </si>
  <si>
    <t>体制补助支出</t>
    <phoneticPr fontId="2" type="noConversion"/>
  </si>
  <si>
    <t>政府性基金收入</t>
    <phoneticPr fontId="2" type="noConversion"/>
  </si>
  <si>
    <t>国有土地收益基金收入</t>
    <phoneticPr fontId="2" type="noConversion"/>
  </si>
  <si>
    <t>农业土地开发资金收入</t>
    <phoneticPr fontId="2" type="noConversion"/>
  </si>
  <si>
    <t>国有土地使用权出让收入</t>
    <phoneticPr fontId="2" type="noConversion"/>
  </si>
  <si>
    <t>土地出让价款收入</t>
    <phoneticPr fontId="2" type="noConversion"/>
  </si>
  <si>
    <t>补缴的土地价款</t>
    <phoneticPr fontId="2" type="noConversion"/>
  </si>
  <si>
    <t>划拨土地收入</t>
    <phoneticPr fontId="2" type="noConversion"/>
  </si>
  <si>
    <t>缴纳新增建设用地有偿使用费</t>
    <phoneticPr fontId="2" type="noConversion"/>
  </si>
  <si>
    <t>其他土地出让收入</t>
    <phoneticPr fontId="2" type="noConversion"/>
  </si>
  <si>
    <t>彩票公益金收入</t>
    <phoneticPr fontId="2" type="noConversion"/>
  </si>
  <si>
    <t>福利彩票公益金收入</t>
    <phoneticPr fontId="2" type="noConversion"/>
  </si>
  <si>
    <t>体育彩票公益金收入</t>
    <phoneticPr fontId="2" type="noConversion"/>
  </si>
  <si>
    <t>城市基础设施配套费收入</t>
    <phoneticPr fontId="2" type="noConversion"/>
  </si>
  <si>
    <t>污水处理费收入</t>
    <phoneticPr fontId="2" type="noConversion"/>
  </si>
  <si>
    <t>其他政府性基金收入</t>
    <phoneticPr fontId="2" type="noConversion"/>
  </si>
  <si>
    <t>专项债券对应项目专项收入</t>
    <phoneticPr fontId="2" type="noConversion"/>
  </si>
  <si>
    <t>国有土地使用权出让金专项债务对应项目专项收入</t>
    <phoneticPr fontId="2" type="noConversion"/>
  </si>
  <si>
    <t>土地储备专项债券对应项目专项收入</t>
    <phoneticPr fontId="2" type="noConversion"/>
  </si>
  <si>
    <t>棚户区改造专项债券对应项目专项收入</t>
    <phoneticPr fontId="2" type="noConversion"/>
  </si>
  <si>
    <t>其他国有土地使用权出让金专项债务对应项目专项收入</t>
    <phoneticPr fontId="2" type="noConversion"/>
  </si>
  <si>
    <t>其他政府性基金专项债务对应项目专项收入</t>
    <phoneticPr fontId="2" type="noConversion"/>
  </si>
  <si>
    <t>其他地方自行试点项目收益专项债券对应项目专项收入</t>
    <phoneticPr fontId="2" type="noConversion"/>
  </si>
  <si>
    <t>政府性基金转移收入</t>
    <phoneticPr fontId="2" type="noConversion"/>
  </si>
  <si>
    <t>政府性基金补助收入</t>
    <phoneticPr fontId="2" type="noConversion"/>
  </si>
  <si>
    <t>政府性基金上解收入</t>
    <phoneticPr fontId="2" type="noConversion"/>
  </si>
  <si>
    <t>债务转贷收入</t>
    <phoneticPr fontId="2" type="noConversion"/>
  </si>
  <si>
    <t>政府性基金支出</t>
    <phoneticPr fontId="2" type="noConversion"/>
  </si>
  <si>
    <t>国有土地使用权出让收入及对应专项债务收入安排的支出</t>
    <phoneticPr fontId="2" type="noConversion"/>
  </si>
  <si>
    <t>国有土地收益基金及对应专项债务收入安排的支出</t>
    <phoneticPr fontId="2" type="noConversion"/>
  </si>
  <si>
    <t>农业土地开发资金安排的支出</t>
    <phoneticPr fontId="2" type="noConversion"/>
  </si>
  <si>
    <t>城市基础设施配套费安排的支出</t>
    <phoneticPr fontId="2" type="noConversion"/>
  </si>
  <si>
    <t>污水处理费安排的支出</t>
    <phoneticPr fontId="2" type="noConversion"/>
  </si>
  <si>
    <t>土地储备专项债券收入安排的支出</t>
    <phoneticPr fontId="2" type="noConversion"/>
  </si>
  <si>
    <t>棚户区改造专项债券收入安排的支出</t>
    <phoneticPr fontId="2" type="noConversion"/>
  </si>
  <si>
    <t>城市基础设施配套费对应专项债务收入安排的支出</t>
    <phoneticPr fontId="2" type="noConversion"/>
  </si>
  <si>
    <t>污水处理费对应专项债务收入安排的支出</t>
    <phoneticPr fontId="2" type="noConversion"/>
  </si>
  <si>
    <t>其他政府性基金及对应专项债务收入安排的支出</t>
    <phoneticPr fontId="2" type="noConversion"/>
  </si>
  <si>
    <t>彩票公益金安排的支出</t>
    <phoneticPr fontId="2" type="noConversion"/>
  </si>
  <si>
    <t>×</t>
    <phoneticPr fontId="2" type="noConversion"/>
  </si>
  <si>
    <t>政府性基金转移支付</t>
    <phoneticPr fontId="2" type="noConversion"/>
  </si>
  <si>
    <t>政府性基金补助支出</t>
    <phoneticPr fontId="2" type="noConversion"/>
  </si>
  <si>
    <t>政府性基金上解支出</t>
    <phoneticPr fontId="2" type="noConversion"/>
  </si>
  <si>
    <t>本次调整预算数</t>
    <phoneticPr fontId="2" type="noConversion"/>
  </si>
  <si>
    <t>增减</t>
    <phoneticPr fontId="2" type="noConversion"/>
  </si>
  <si>
    <t>十七届人大常委会22次会议调整预算数</t>
    <phoneticPr fontId="30" type="noConversion"/>
  </si>
  <si>
    <t>年初预算数</t>
    <phoneticPr fontId="2" type="noConversion"/>
  </si>
  <si>
    <t>一般公共服务支出</t>
    <phoneticPr fontId="2" type="noConversion"/>
  </si>
</sst>
</file>

<file path=xl/styles.xml><?xml version="1.0" encoding="utf-8"?>
<styleSheet xmlns="http://schemas.openxmlformats.org/spreadsheetml/2006/main">
  <numFmts count="2">
    <numFmt numFmtId="41" formatCode="_ * #,##0_ ;_ * \-#,##0_ ;_ * &quot;-&quot;_ ;_ @_ "/>
    <numFmt numFmtId="176" formatCode="#,##0_ "/>
  </numFmts>
  <fonts count="36">
    <font>
      <sz val="12"/>
      <name val="宋体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b/>
      <sz val="10"/>
      <name val="宋体"/>
      <family val="3"/>
      <charset val="134"/>
    </font>
    <font>
      <sz val="10"/>
      <name val="Arial"/>
      <family val="2"/>
    </font>
    <font>
      <sz val="11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10"/>
      <name val="宋体"/>
      <family val="3"/>
      <charset val="134"/>
    </font>
    <font>
      <sz val="7"/>
      <name val="Small Fonts"/>
      <family val="2"/>
    </font>
    <font>
      <sz val="10"/>
      <name val="MS Sans Serif"/>
      <family val="2"/>
    </font>
    <font>
      <b/>
      <sz val="18"/>
      <name val="宋体"/>
      <family val="3"/>
      <charset val="134"/>
    </font>
    <font>
      <sz val="10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10"/>
      <color indexed="8"/>
      <name val="宋体"/>
      <family val="3"/>
      <charset val="134"/>
    </font>
    <font>
      <sz val="11"/>
      <color theme="1"/>
      <name val="宋体"/>
      <family val="3"/>
      <charset val="134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2"/>
      <color indexed="8"/>
      <name val="宋体"/>
      <family val="3"/>
      <charset val="134"/>
    </font>
    <font>
      <sz val="11"/>
      <name val="Arial"/>
      <family val="2"/>
    </font>
    <font>
      <b/>
      <sz val="11"/>
      <name val="宋体"/>
      <family val="3"/>
      <charset val="134"/>
    </font>
    <font>
      <b/>
      <sz val="12"/>
      <color indexed="8"/>
      <name val="宋体"/>
      <family val="3"/>
      <charset val="134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9"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37" fontId="9" fillId="0" borderId="0"/>
    <xf numFmtId="0" fontId="10" fillId="0" borderId="0"/>
    <xf numFmtId="0" fontId="14" fillId="0" borderId="0" applyNumberFormat="0" applyFill="0" applyBorder="0" applyAlignment="0" applyProtection="0">
      <alignment vertical="center"/>
    </xf>
    <xf numFmtId="0" fontId="15" fillId="0" borderId="1" applyNumberFormat="0" applyFill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3" fillId="0" borderId="0"/>
    <xf numFmtId="0" fontId="19" fillId="4" borderId="0" applyNumberFormat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2" fillId="17" borderId="6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0" fillId="0" borderId="0"/>
    <xf numFmtId="41" fontId="1" fillId="0" borderId="0" applyFont="0" applyFill="0" applyBorder="0" applyAlignment="0" applyProtection="0"/>
    <xf numFmtId="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6" fillId="16" borderId="8" applyNumberFormat="0" applyAlignment="0" applyProtection="0">
      <alignment vertical="center"/>
    </xf>
    <xf numFmtId="0" fontId="27" fillId="7" borderId="5" applyNumberFormat="0" applyAlignment="0" applyProtection="0">
      <alignment vertical="center"/>
    </xf>
    <xf numFmtId="0" fontId="7" fillId="23" borderId="9" applyNumberFormat="0" applyFont="0" applyAlignment="0" applyProtection="0">
      <alignment vertical="center"/>
    </xf>
    <xf numFmtId="0" fontId="29" fillId="0" borderId="0">
      <alignment vertical="center"/>
    </xf>
    <xf numFmtId="0" fontId="1" fillId="0" borderId="0"/>
    <xf numFmtId="0" fontId="1" fillId="0" borderId="0"/>
    <xf numFmtId="0" fontId="1" fillId="0" borderId="0"/>
    <xf numFmtId="0" fontId="3" fillId="0" borderId="0"/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31" fillId="0" borderId="0">
      <alignment vertical="center"/>
    </xf>
  </cellStyleXfs>
  <cellXfs count="120">
    <xf numFmtId="0" fontId="0" fillId="0" borderId="0" xfId="0">
      <alignment vertical="center"/>
    </xf>
    <xf numFmtId="176" fontId="3" fillId="0" borderId="0" xfId="0" applyNumberFormat="1" applyFont="1">
      <alignment vertical="center"/>
    </xf>
    <xf numFmtId="176" fontId="3" fillId="0" borderId="0" xfId="0" applyNumberFormat="1" applyFont="1" applyFill="1" applyAlignment="1">
      <alignment horizontal="center" vertical="center"/>
    </xf>
    <xf numFmtId="176" fontId="1" fillId="0" borderId="0" xfId="0" applyNumberFormat="1" applyFont="1" applyAlignment="1">
      <alignment vertical="center"/>
    </xf>
    <xf numFmtId="176" fontId="5" fillId="0" borderId="0" xfId="0" applyNumberFormat="1" applyFont="1" applyAlignment="1">
      <alignment vertical="center"/>
    </xf>
    <xf numFmtId="176" fontId="3" fillId="0" borderId="0" xfId="0" applyNumberFormat="1" applyFont="1" applyAlignment="1">
      <alignment vertical="center"/>
    </xf>
    <xf numFmtId="176" fontId="3" fillId="0" borderId="0" xfId="0" applyNumberFormat="1" applyFont="1" applyAlignment="1">
      <alignment horizontal="center" vertical="center" wrapText="1"/>
    </xf>
    <xf numFmtId="176" fontId="4" fillId="0" borderId="0" xfId="0" applyNumberFormat="1" applyFont="1" applyAlignment="1">
      <alignment horizontal="center" vertical="center" wrapText="1"/>
    </xf>
    <xf numFmtId="176" fontId="4" fillId="0" borderId="0" xfId="0" applyNumberFormat="1" applyFont="1">
      <alignment vertical="center"/>
    </xf>
    <xf numFmtId="176" fontId="3" fillId="0" borderId="0" xfId="0" applyNumberFormat="1" applyFont="1" applyBorder="1">
      <alignment vertical="center"/>
    </xf>
    <xf numFmtId="176" fontId="3" fillId="0" borderId="0" xfId="0" applyNumberFormat="1" applyFont="1" applyFill="1" applyBorder="1" applyAlignment="1">
      <alignment horizontal="center" vertical="center"/>
    </xf>
    <xf numFmtId="176" fontId="4" fillId="0" borderId="12" xfId="0" applyNumberFormat="1" applyFont="1" applyBorder="1" applyAlignment="1">
      <alignment horizontal="center" vertical="center" wrapText="1"/>
    </xf>
    <xf numFmtId="176" fontId="4" fillId="0" borderId="14" xfId="0" applyNumberFormat="1" applyFont="1" applyBorder="1" applyAlignment="1">
      <alignment horizontal="left" vertical="center" wrapText="1"/>
    </xf>
    <xf numFmtId="176" fontId="4" fillId="0" borderId="14" xfId="0" applyNumberFormat="1" applyFont="1" applyBorder="1" applyAlignment="1">
      <alignment horizontal="left" vertical="center" indent="1"/>
    </xf>
    <xf numFmtId="176" fontId="3" fillId="0" borderId="14" xfId="0" applyNumberFormat="1" applyFont="1" applyBorder="1" applyAlignment="1">
      <alignment horizontal="left" vertical="center" indent="2"/>
    </xf>
    <xf numFmtId="176" fontId="3" fillId="0" borderId="14" xfId="0" applyNumberFormat="1" applyFont="1" applyBorder="1" applyAlignment="1">
      <alignment horizontal="left" vertical="center" wrapText="1" indent="2"/>
    </xf>
    <xf numFmtId="176" fontId="4" fillId="0" borderId="14" xfId="0" applyNumberFormat="1" applyFont="1" applyBorder="1" applyAlignment="1">
      <alignment horizontal="left" vertical="center"/>
    </xf>
    <xf numFmtId="176" fontId="3" fillId="0" borderId="14" xfId="0" applyNumberFormat="1" applyFont="1" applyBorder="1" applyAlignment="1">
      <alignment horizontal="left" vertical="center" indent="1"/>
    </xf>
    <xf numFmtId="176" fontId="3" fillId="0" borderId="14" xfId="0" applyNumberFormat="1" applyFont="1" applyFill="1" applyBorder="1" applyAlignment="1">
      <alignment horizontal="left" vertical="center" wrapText="1" indent="1"/>
    </xf>
    <xf numFmtId="176" fontId="4" fillId="0" borderId="15" xfId="0" applyNumberFormat="1" applyFont="1" applyFill="1" applyBorder="1" applyAlignment="1">
      <alignment horizontal="center" vertical="center" wrapText="1"/>
    </xf>
    <xf numFmtId="176" fontId="4" fillId="0" borderId="16" xfId="0" applyNumberFormat="1" applyFont="1" applyBorder="1" applyAlignment="1">
      <alignment horizontal="center" vertical="center" wrapText="1"/>
    </xf>
    <xf numFmtId="176" fontId="6" fillId="0" borderId="17" xfId="0" applyNumberFormat="1" applyFont="1" applyBorder="1" applyAlignment="1">
      <alignment vertical="center"/>
    </xf>
    <xf numFmtId="176" fontId="6" fillId="0" borderId="17" xfId="0" applyNumberFormat="1" applyFont="1" applyBorder="1">
      <alignment vertical="center"/>
    </xf>
    <xf numFmtId="176" fontId="6" fillId="0" borderId="18" xfId="0" applyNumberFormat="1" applyFont="1" applyBorder="1">
      <alignment vertical="center"/>
    </xf>
    <xf numFmtId="176" fontId="6" fillId="0" borderId="17" xfId="0" applyNumberFormat="1" applyFont="1" applyFill="1" applyBorder="1" applyAlignment="1">
      <alignment horizontal="center" vertical="center"/>
    </xf>
    <xf numFmtId="176" fontId="6" fillId="0" borderId="17" xfId="0" applyNumberFormat="1" applyFont="1" applyFill="1" applyBorder="1" applyAlignment="1">
      <alignment horizontal="right" vertical="center"/>
    </xf>
    <xf numFmtId="176" fontId="6" fillId="0" borderId="17" xfId="0" applyNumberFormat="1" applyFont="1" applyFill="1" applyBorder="1" applyAlignment="1">
      <alignment vertical="center"/>
    </xf>
    <xf numFmtId="176" fontId="4" fillId="0" borderId="14" xfId="0" applyNumberFormat="1" applyFont="1" applyFill="1" applyBorder="1" applyAlignment="1">
      <alignment horizontal="left" vertical="center" wrapText="1"/>
    </xf>
    <xf numFmtId="176" fontId="28" fillId="24" borderId="14" xfId="27" applyNumberFormat="1" applyFont="1" applyFill="1" applyBorder="1" applyAlignment="1" applyProtection="1">
      <alignment horizontal="left" vertical="center"/>
    </xf>
    <xf numFmtId="176" fontId="4" fillId="0" borderId="14" xfId="0" applyNumberFormat="1" applyFont="1" applyBorder="1" applyAlignment="1">
      <alignment vertical="center"/>
    </xf>
    <xf numFmtId="176" fontId="6" fillId="0" borderId="17" xfId="0" applyNumberFormat="1" applyFont="1" applyBorder="1" applyAlignment="1">
      <alignment horizontal="right" vertical="center"/>
    </xf>
    <xf numFmtId="176" fontId="4" fillId="0" borderId="19" xfId="0" applyNumberFormat="1" applyFont="1" applyBorder="1" applyAlignment="1">
      <alignment horizontal="center" vertical="center" wrapText="1"/>
    </xf>
    <xf numFmtId="176" fontId="4" fillId="0" borderId="16" xfId="0" applyNumberFormat="1" applyFont="1" applyFill="1" applyBorder="1" applyAlignment="1">
      <alignment horizontal="center" vertical="center" wrapText="1"/>
    </xf>
    <xf numFmtId="0" fontId="3" fillId="0" borderId="0" xfId="57" applyFont="1">
      <alignment vertical="center"/>
    </xf>
    <xf numFmtId="0" fontId="3" fillId="0" borderId="0" xfId="57" applyFont="1" applyAlignment="1">
      <alignment horizontal="center" vertical="center"/>
    </xf>
    <xf numFmtId="0" fontId="5" fillId="0" borderId="0" xfId="57" applyFont="1">
      <alignment vertical="center"/>
    </xf>
    <xf numFmtId="176" fontId="7" fillId="24" borderId="10" xfId="27" applyNumberFormat="1" applyFont="1" applyFill="1" applyBorder="1" applyAlignment="1" applyProtection="1">
      <alignment horizontal="center" vertical="center"/>
    </xf>
    <xf numFmtId="176" fontId="7" fillId="24" borderId="14" xfId="27" applyNumberFormat="1" applyFont="1" applyFill="1" applyBorder="1" applyAlignment="1" applyProtection="1">
      <alignment horizontal="center" vertical="center"/>
    </xf>
    <xf numFmtId="176" fontId="7" fillId="0" borderId="10" xfId="57" applyNumberFormat="1" applyFont="1" applyFill="1" applyBorder="1" applyAlignment="1">
      <alignment horizontal="right" vertical="center"/>
    </xf>
    <xf numFmtId="176" fontId="7" fillId="0" borderId="10" xfId="57" applyNumberFormat="1" applyFont="1" applyBorder="1" applyAlignment="1">
      <alignment horizontal="right" vertical="center"/>
    </xf>
    <xf numFmtId="176" fontId="6" fillId="0" borderId="10" xfId="57" applyNumberFormat="1" applyFont="1" applyFill="1" applyBorder="1" applyAlignment="1">
      <alignment horizontal="right" vertical="center"/>
    </xf>
    <xf numFmtId="0" fontId="4" fillId="0" borderId="13" xfId="57" applyFont="1" applyBorder="1" applyAlignment="1">
      <alignment horizontal="center" vertical="center" wrapText="1"/>
    </xf>
    <xf numFmtId="0" fontId="4" fillId="0" borderId="12" xfId="57" applyFont="1" applyBorder="1" applyAlignment="1">
      <alignment horizontal="center" vertical="center"/>
    </xf>
    <xf numFmtId="0" fontId="4" fillId="0" borderId="16" xfId="57" applyFont="1" applyBorder="1" applyAlignment="1">
      <alignment horizontal="center" vertical="center" wrapText="1"/>
    </xf>
    <xf numFmtId="176" fontId="7" fillId="25" borderId="17" xfId="57" applyNumberFormat="1" applyFont="1" applyFill="1" applyBorder="1" applyAlignment="1">
      <alignment horizontal="right" vertical="center"/>
    </xf>
    <xf numFmtId="176" fontId="7" fillId="0" borderId="17" xfId="57" applyNumberFormat="1" applyFont="1" applyBorder="1" applyAlignment="1">
      <alignment horizontal="right" vertical="center"/>
    </xf>
    <xf numFmtId="176" fontId="6" fillId="0" borderId="17" xfId="57" applyNumberFormat="1" applyFont="1" applyBorder="1" applyAlignment="1">
      <alignment horizontal="right" vertical="center"/>
    </xf>
    <xf numFmtId="176" fontId="6" fillId="0" borderId="17" xfId="57" applyNumberFormat="1" applyFont="1" applyFill="1" applyBorder="1" applyAlignment="1">
      <alignment horizontal="right" vertical="center"/>
    </xf>
    <xf numFmtId="176" fontId="6" fillId="25" borderId="17" xfId="0" applyNumberFormat="1" applyFont="1" applyFill="1" applyBorder="1" applyAlignment="1">
      <alignment horizontal="right" vertical="center"/>
    </xf>
    <xf numFmtId="176" fontId="3" fillId="0" borderId="14" xfId="0" applyNumberFormat="1" applyFont="1" applyBorder="1" applyAlignment="1">
      <alignment horizontal="left" vertical="center" indent="3"/>
    </xf>
    <xf numFmtId="176" fontId="3" fillId="25" borderId="14" xfId="0" applyNumberFormat="1" applyFont="1" applyFill="1" applyBorder="1" applyAlignment="1">
      <alignment horizontal="left" vertical="center" wrapText="1" indent="1"/>
    </xf>
    <xf numFmtId="176" fontId="3" fillId="25" borderId="14" xfId="0" applyNumberFormat="1" applyFont="1" applyFill="1" applyBorder="1" applyAlignment="1">
      <alignment horizontal="left" vertical="center" indent="1"/>
    </xf>
    <xf numFmtId="0" fontId="12" fillId="24" borderId="14" xfId="27" applyNumberFormat="1" applyFont="1" applyFill="1" applyBorder="1" applyAlignment="1" applyProtection="1">
      <alignment horizontal="left" vertical="center" indent="1"/>
    </xf>
    <xf numFmtId="176" fontId="3" fillId="25" borderId="14" xfId="0" applyNumberFormat="1" applyFont="1" applyFill="1" applyBorder="1" applyAlignment="1">
      <alignment horizontal="left" vertical="center" wrapText="1" indent="2"/>
    </xf>
    <xf numFmtId="176" fontId="3" fillId="25" borderId="20" xfId="0" applyNumberFormat="1" applyFont="1" applyFill="1" applyBorder="1" applyAlignment="1">
      <alignment horizontal="left" vertical="center" wrapText="1" indent="1"/>
    </xf>
    <xf numFmtId="176" fontId="6" fillId="0" borderId="10" xfId="0" applyNumberFormat="1" applyFont="1" applyBorder="1" applyAlignment="1">
      <alignment vertical="center"/>
    </xf>
    <xf numFmtId="176" fontId="6" fillId="0" borderId="10" xfId="0" applyNumberFormat="1" applyFont="1" applyFill="1" applyBorder="1" applyAlignment="1" applyProtection="1">
      <alignment vertical="center"/>
    </xf>
    <xf numFmtId="176" fontId="7" fillId="24" borderId="10" xfId="27" applyNumberFormat="1" applyFont="1" applyFill="1" applyBorder="1" applyAlignment="1" applyProtection="1">
      <alignment horizontal="right" vertical="center"/>
    </xf>
    <xf numFmtId="176" fontId="6" fillId="0" borderId="10" xfId="0" applyNumberFormat="1" applyFont="1" applyBorder="1">
      <alignment vertical="center"/>
    </xf>
    <xf numFmtId="176" fontId="6" fillId="0" borderId="11" xfId="0" applyNumberFormat="1" applyFont="1" applyBorder="1">
      <alignment vertical="center"/>
    </xf>
    <xf numFmtId="0" fontId="4" fillId="0" borderId="14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 indent="1"/>
    </xf>
    <xf numFmtId="176" fontId="6" fillId="0" borderId="10" xfId="0" applyNumberFormat="1" applyFont="1" applyFill="1" applyBorder="1" applyAlignment="1">
      <alignment horizontal="right" vertical="center"/>
    </xf>
    <xf numFmtId="176" fontId="7" fillId="0" borderId="10" xfId="0" applyNumberFormat="1" applyFont="1" applyBorder="1" applyAlignment="1">
      <alignment horizontal="right" vertical="center"/>
    </xf>
    <xf numFmtId="0" fontId="3" fillId="0" borderId="14" xfId="0" applyFont="1" applyFill="1" applyBorder="1" applyAlignment="1">
      <alignment horizontal="left" vertical="center" indent="2"/>
    </xf>
    <xf numFmtId="0" fontId="3" fillId="0" borderId="14" xfId="0" applyFont="1" applyFill="1" applyBorder="1" applyAlignment="1">
      <alignment horizontal="left" vertical="center" wrapText="1" indent="2"/>
    </xf>
    <xf numFmtId="176" fontId="7" fillId="0" borderId="10" xfId="0" applyNumberFormat="1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left" vertical="center" wrapText="1" indent="1"/>
    </xf>
    <xf numFmtId="0" fontId="4" fillId="0" borderId="14" xfId="0" applyFont="1" applyBorder="1" applyAlignment="1">
      <alignment horizontal="left" vertical="center"/>
    </xf>
    <xf numFmtId="176" fontId="32" fillId="0" borderId="10" xfId="0" applyNumberFormat="1" applyFont="1" applyBorder="1" applyAlignment="1">
      <alignment horizontal="right" vertical="center"/>
    </xf>
    <xf numFmtId="0" fontId="3" fillId="0" borderId="14" xfId="0" applyFont="1" applyBorder="1" applyAlignment="1">
      <alignment horizontal="left" vertical="center" indent="1"/>
    </xf>
    <xf numFmtId="0" fontId="4" fillId="0" borderId="15" xfId="0" applyFont="1" applyBorder="1" applyAlignment="1">
      <alignment horizontal="center" vertical="center"/>
    </xf>
    <xf numFmtId="176" fontId="7" fillId="25" borderId="10" xfId="0" applyNumberFormat="1" applyFont="1" applyFill="1" applyBorder="1" applyAlignment="1">
      <alignment horizontal="right" vertical="center"/>
    </xf>
    <xf numFmtId="176" fontId="20" fillId="0" borderId="10" xfId="0" applyNumberFormat="1" applyFont="1" applyFill="1" applyBorder="1" applyAlignment="1">
      <alignment horizontal="center" vertical="center"/>
    </xf>
    <xf numFmtId="176" fontId="34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76" fontId="34" fillId="0" borderId="10" xfId="0" applyNumberFormat="1" applyFont="1" applyBorder="1" applyAlignment="1">
      <alignment horizontal="right" vertical="center"/>
    </xf>
    <xf numFmtId="176" fontId="35" fillId="0" borderId="11" xfId="0" applyNumberFormat="1" applyFont="1" applyBorder="1" applyAlignment="1">
      <alignment horizontal="right" vertical="center"/>
    </xf>
    <xf numFmtId="176" fontId="20" fillId="0" borderId="11" xfId="0" applyNumberFormat="1" applyFont="1" applyBorder="1" applyAlignment="1">
      <alignment horizontal="right" vertical="center"/>
    </xf>
    <xf numFmtId="176" fontId="3" fillId="0" borderId="14" xfId="0" applyNumberFormat="1" applyFont="1" applyBorder="1" applyAlignment="1">
      <alignment horizontal="left" vertical="center" wrapText="1" indent="3"/>
    </xf>
    <xf numFmtId="176" fontId="7" fillId="26" borderId="17" xfId="27" applyNumberFormat="1" applyFont="1" applyFill="1" applyBorder="1" applyAlignment="1" applyProtection="1">
      <alignment horizontal="center" vertical="center"/>
    </xf>
    <xf numFmtId="176" fontId="6" fillId="26" borderId="17" xfId="0" applyNumberFormat="1" applyFont="1" applyFill="1" applyBorder="1" applyAlignment="1">
      <alignment horizontal="right" vertical="center"/>
    </xf>
    <xf numFmtId="176" fontId="34" fillId="0" borderId="17" xfId="0" applyNumberFormat="1" applyFont="1" applyBorder="1" applyAlignment="1">
      <alignment horizontal="center" vertical="center" wrapText="1"/>
    </xf>
    <xf numFmtId="176" fontId="7" fillId="0" borderId="23" xfId="57" applyNumberFormat="1" applyFont="1" applyBorder="1" applyAlignment="1">
      <alignment horizontal="right" vertical="center"/>
    </xf>
    <xf numFmtId="0" fontId="33" fillId="25" borderId="23" xfId="57" applyFont="1" applyFill="1" applyBorder="1">
      <alignment vertical="center"/>
    </xf>
    <xf numFmtId="176" fontId="7" fillId="0" borderId="17" xfId="0" applyNumberFormat="1" applyFont="1" applyBorder="1" applyAlignment="1">
      <alignment horizontal="right" vertical="center"/>
    </xf>
    <xf numFmtId="0" fontId="33" fillId="26" borderId="23" xfId="57" applyFont="1" applyFill="1" applyBorder="1">
      <alignment vertical="center"/>
    </xf>
    <xf numFmtId="0" fontId="33" fillId="0" borderId="23" xfId="57" applyFont="1" applyBorder="1">
      <alignment vertical="center"/>
    </xf>
    <xf numFmtId="176" fontId="33" fillId="26" borderId="23" xfId="57" applyNumberFormat="1" applyFont="1" applyFill="1" applyBorder="1">
      <alignment vertical="center"/>
    </xf>
    <xf numFmtId="176" fontId="7" fillId="0" borderId="23" xfId="57" applyNumberFormat="1" applyFont="1" applyFill="1" applyBorder="1" applyAlignment="1">
      <alignment horizontal="right" vertical="center"/>
    </xf>
    <xf numFmtId="176" fontId="20" fillId="0" borderId="18" xfId="0" applyNumberFormat="1" applyFont="1" applyBorder="1" applyAlignment="1">
      <alignment horizontal="right" vertical="center"/>
    </xf>
    <xf numFmtId="176" fontId="6" fillId="0" borderId="23" xfId="0" applyNumberFormat="1" applyFont="1" applyBorder="1">
      <alignment vertical="center"/>
    </xf>
    <xf numFmtId="176" fontId="6" fillId="0" borderId="10" xfId="0" applyNumberFormat="1" applyFont="1" applyFill="1" applyBorder="1" applyAlignment="1">
      <alignment vertical="center"/>
    </xf>
    <xf numFmtId="176" fontId="6" fillId="0" borderId="10" xfId="0" applyNumberFormat="1" applyFont="1" applyFill="1" applyBorder="1" applyAlignment="1">
      <alignment horizontal="center" vertical="center"/>
    </xf>
    <xf numFmtId="176" fontId="6" fillId="25" borderId="10" xfId="0" applyNumberFormat="1" applyFont="1" applyFill="1" applyBorder="1" applyAlignment="1">
      <alignment horizontal="right" vertical="center"/>
    </xf>
    <xf numFmtId="176" fontId="6" fillId="26" borderId="10" xfId="0" applyNumberFormat="1" applyFont="1" applyFill="1" applyBorder="1" applyAlignment="1">
      <alignment horizontal="right" vertical="center"/>
    </xf>
    <xf numFmtId="176" fontId="6" fillId="0" borderId="17" xfId="0" applyNumberFormat="1" applyFont="1" applyFill="1" applyBorder="1" applyAlignment="1" applyProtection="1">
      <alignment vertical="center"/>
    </xf>
    <xf numFmtId="176" fontId="6" fillId="26" borderId="17" xfId="0" applyNumberFormat="1" applyFont="1" applyFill="1" applyBorder="1" applyAlignment="1" applyProtection="1">
      <alignment vertical="center"/>
    </xf>
    <xf numFmtId="176" fontId="6" fillId="25" borderId="23" xfId="0" applyNumberFormat="1" applyFont="1" applyFill="1" applyBorder="1">
      <alignment vertical="center"/>
    </xf>
    <xf numFmtId="176" fontId="34" fillId="0" borderId="17" xfId="0" applyNumberFormat="1" applyFont="1" applyBorder="1" applyAlignment="1">
      <alignment horizontal="right" vertical="center"/>
    </xf>
    <xf numFmtId="0" fontId="3" fillId="0" borderId="14" xfId="0" applyFont="1" applyBorder="1" applyAlignment="1">
      <alignment horizontal="left" vertical="center" wrapText="1" indent="2"/>
    </xf>
    <xf numFmtId="0" fontId="3" fillId="0" borderId="14" xfId="0" applyFont="1" applyBorder="1" applyAlignment="1">
      <alignment horizontal="left" vertical="center" indent="2"/>
    </xf>
    <xf numFmtId="0" fontId="4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/>
    </xf>
    <xf numFmtId="176" fontId="4" fillId="0" borderId="13" xfId="0" applyNumberFormat="1" applyFont="1" applyFill="1" applyBorder="1" applyAlignment="1">
      <alignment horizontal="center" vertical="center" wrapText="1"/>
    </xf>
    <xf numFmtId="176" fontId="4" fillId="0" borderId="13" xfId="0" applyNumberFormat="1" applyFont="1" applyBorder="1" applyAlignment="1">
      <alignment horizontal="center" vertical="center" wrapText="1"/>
    </xf>
    <xf numFmtId="176" fontId="4" fillId="0" borderId="19" xfId="0" applyNumberFormat="1" applyFont="1" applyFill="1" applyBorder="1" applyAlignment="1">
      <alignment horizontal="center" vertical="center" wrapText="1"/>
    </xf>
    <xf numFmtId="0" fontId="33" fillId="0" borderId="10" xfId="57" applyFont="1" applyBorder="1">
      <alignment vertical="center"/>
    </xf>
    <xf numFmtId="176" fontId="33" fillId="0" borderId="21" xfId="57" applyNumberFormat="1" applyFont="1" applyBorder="1">
      <alignment vertical="center"/>
    </xf>
    <xf numFmtId="176" fontId="20" fillId="0" borderId="21" xfId="0" applyNumberFormat="1" applyFont="1" applyFill="1" applyBorder="1" applyAlignment="1">
      <alignment horizontal="center" vertical="center"/>
    </xf>
    <xf numFmtId="176" fontId="34" fillId="0" borderId="18" xfId="0" applyNumberFormat="1" applyFont="1" applyBorder="1" applyAlignment="1">
      <alignment horizontal="right" vertical="center"/>
    </xf>
    <xf numFmtId="176" fontId="33" fillId="0" borderId="22" xfId="57" applyNumberFormat="1" applyFont="1" applyBorder="1">
      <alignment vertical="center"/>
    </xf>
    <xf numFmtId="176" fontId="6" fillId="0" borderId="18" xfId="0" applyNumberFormat="1" applyFont="1" applyBorder="1" applyAlignment="1">
      <alignment horizontal="right" vertical="center"/>
    </xf>
    <xf numFmtId="176" fontId="6" fillId="0" borderId="10" xfId="0" applyNumberFormat="1" applyFont="1" applyBorder="1" applyAlignment="1">
      <alignment horizontal="center" vertical="center" wrapText="1"/>
    </xf>
    <xf numFmtId="176" fontId="6" fillId="0" borderId="21" xfId="0" applyNumberFormat="1" applyFont="1" applyBorder="1" applyAlignment="1">
      <alignment horizontal="center" vertical="center" wrapText="1"/>
    </xf>
    <xf numFmtId="176" fontId="34" fillId="0" borderId="10" xfId="0" applyNumberFormat="1" applyFont="1" applyBorder="1">
      <alignment vertical="center"/>
    </xf>
    <xf numFmtId="176" fontId="6" fillId="0" borderId="22" xfId="0" applyNumberFormat="1" applyFont="1" applyBorder="1" applyAlignment="1">
      <alignment horizontal="center" vertical="center" wrapText="1"/>
    </xf>
    <xf numFmtId="0" fontId="33" fillId="26" borderId="10" xfId="57" applyFont="1" applyFill="1" applyBorder="1">
      <alignment vertical="center"/>
    </xf>
    <xf numFmtId="176" fontId="11" fillId="0" borderId="0" xfId="0" applyNumberFormat="1" applyFont="1" applyAlignment="1">
      <alignment horizontal="center" vertical="center"/>
    </xf>
    <xf numFmtId="0" fontId="11" fillId="0" borderId="0" xfId="57" applyFont="1" applyAlignment="1">
      <alignment horizontal="center" vertical="center"/>
    </xf>
  </cellXfs>
  <cellStyles count="59">
    <cellStyle name="20% - 强调文字颜色 1" xfId="1" builtinId="30" customBuiltin="1"/>
    <cellStyle name="20% - 强调文字颜色 2" xfId="2" builtinId="34" customBuiltin="1"/>
    <cellStyle name="20% - 强调文字颜色 3" xfId="3" builtinId="38" customBuiltin="1"/>
    <cellStyle name="20% - 强调文字颜色 4" xfId="4" builtinId="42" customBuiltin="1"/>
    <cellStyle name="20% - 强调文字颜色 5" xfId="5" builtinId="46" customBuiltin="1"/>
    <cellStyle name="20% - 强调文字颜色 6" xfId="6" builtinId="50" customBuiltin="1"/>
    <cellStyle name="40% - 强调文字颜色 1" xfId="7" builtinId="31" customBuiltin="1"/>
    <cellStyle name="40% - 强调文字颜色 2" xfId="8" builtinId="35" customBuiltin="1"/>
    <cellStyle name="40% - 强调文字颜色 3" xfId="9" builtinId="39" customBuiltin="1"/>
    <cellStyle name="40% - 强调文字颜色 4" xfId="10" builtinId="43" customBuiltin="1"/>
    <cellStyle name="40% - 强调文字颜色 5" xfId="11" builtinId="47" customBuiltin="1"/>
    <cellStyle name="40% - 强调文字颜色 6" xfId="12" builtinId="51" customBuiltin="1"/>
    <cellStyle name="60% - 强调文字颜色 1" xfId="13" builtinId="32" customBuiltin="1"/>
    <cellStyle name="60% - 强调文字颜色 2" xfId="14" builtinId="36" customBuiltin="1"/>
    <cellStyle name="60% - 强调文字颜色 3" xfId="15" builtinId="40" customBuiltin="1"/>
    <cellStyle name="60% - 强调文字颜色 4" xfId="16" builtinId="44" customBuiltin="1"/>
    <cellStyle name="60% - 强调文字颜色 5" xfId="17" builtinId="48" customBuiltin="1"/>
    <cellStyle name="60% - 强调文字颜色 6" xfId="18" builtinId="52" customBuiltin="1"/>
    <cellStyle name="no dec" xfId="19"/>
    <cellStyle name="Normal_APR" xfId="20"/>
    <cellStyle name="标题" xfId="21" builtinId="15" customBuiltin="1"/>
    <cellStyle name="标题 1" xfId="22" builtinId="16" customBuiltin="1"/>
    <cellStyle name="标题 2" xfId="23" builtinId="17" customBuiltin="1"/>
    <cellStyle name="标题 3" xfId="24" builtinId="18" customBuiltin="1"/>
    <cellStyle name="标题 4" xfId="25" builtinId="19" customBuiltin="1"/>
    <cellStyle name="差" xfId="26" builtinId="27" customBuiltin="1"/>
    <cellStyle name="常规" xfId="0" builtinId="0"/>
    <cellStyle name="常规 2" xfId="50"/>
    <cellStyle name="常规 2 2" xfId="51"/>
    <cellStyle name="常规 2 2 2" xfId="52"/>
    <cellStyle name="常规 2 3" xfId="53"/>
    <cellStyle name="常规 3" xfId="54"/>
    <cellStyle name="常规 4" xfId="55"/>
    <cellStyle name="常规 4 2" xfId="56"/>
    <cellStyle name="常规 5" xfId="57"/>
    <cellStyle name="常规 6" xfId="58"/>
    <cellStyle name="常规_2015年社会保险基金预算_尤溪县（新）" xfId="27"/>
    <cellStyle name="好" xfId="28" builtinId="26" customBuiltin="1"/>
    <cellStyle name="汇总" xfId="29" builtinId="25" customBuiltin="1"/>
    <cellStyle name="计算" xfId="30" builtinId="22" customBuiltin="1"/>
    <cellStyle name="检查单元格" xfId="31" builtinId="23" customBuiltin="1"/>
    <cellStyle name="解释性文本" xfId="32" builtinId="53" customBuiltin="1"/>
    <cellStyle name="警告文本" xfId="33" builtinId="11" customBuiltin="1"/>
    <cellStyle name="链接单元格" xfId="34" builtinId="24" customBuiltin="1"/>
    <cellStyle name="普通_97-917" xfId="35"/>
    <cellStyle name="千分位[0]_laroux" xfId="36"/>
    <cellStyle name="千分位_97-917" xfId="37"/>
    <cellStyle name="千位[0]_1" xfId="38"/>
    <cellStyle name="千位_1" xfId="39"/>
    <cellStyle name="强调文字颜色 1" xfId="40" builtinId="29" customBuiltin="1"/>
    <cellStyle name="强调文字颜色 2" xfId="41" builtinId="33" customBuiltin="1"/>
    <cellStyle name="强调文字颜色 3" xfId="42" builtinId="37" customBuiltin="1"/>
    <cellStyle name="强调文字颜色 4" xfId="43" builtinId="41" customBuiltin="1"/>
    <cellStyle name="强调文字颜色 5" xfId="44" builtinId="45" customBuiltin="1"/>
    <cellStyle name="强调文字颜色 6" xfId="45" builtinId="49" customBuiltin="1"/>
    <cellStyle name="适中" xfId="46" builtinId="28" customBuiltin="1"/>
    <cellStyle name="输出" xfId="47" builtinId="21" customBuiltin="1"/>
    <cellStyle name="输入" xfId="48" builtinId="20" customBuiltin="1"/>
    <cellStyle name="注释" xfId="49" builtinId="1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5"/>
  <sheetViews>
    <sheetView showZeros="0" tabSelected="1" workbookViewId="0">
      <pane xSplit="1" ySplit="7" topLeftCell="B8" activePane="bottomRight" state="frozen"/>
      <selection activeCell="C7" sqref="C7"/>
      <selection pane="topRight" activeCell="C7" sqref="C7"/>
      <selection pane="bottomLeft" activeCell="C7" sqref="C7"/>
      <selection pane="bottomRight" activeCell="A2" sqref="A2:J2"/>
    </sheetView>
  </sheetViews>
  <sheetFormatPr defaultRowHeight="12"/>
  <cols>
    <col min="1" max="1" width="24.625" style="1" customWidth="1"/>
    <col min="2" max="5" width="10.625" style="2" customWidth="1"/>
    <col min="6" max="6" width="24.625" style="1" customWidth="1"/>
    <col min="7" max="10" width="10.625" style="1" customWidth="1"/>
    <col min="11" max="16384" width="9" style="1"/>
  </cols>
  <sheetData>
    <row r="1" spans="1:10" ht="14.25" customHeight="1">
      <c r="A1" s="1" t="s">
        <v>8</v>
      </c>
      <c r="F1" s="3"/>
      <c r="G1" s="4"/>
    </row>
    <row r="2" spans="1:10" ht="24.95" customHeight="1">
      <c r="A2" s="118" t="s">
        <v>11</v>
      </c>
      <c r="B2" s="118"/>
      <c r="C2" s="118"/>
      <c r="D2" s="118"/>
      <c r="E2" s="118"/>
      <c r="F2" s="118"/>
      <c r="G2" s="118"/>
      <c r="H2" s="118"/>
      <c r="I2" s="118"/>
      <c r="J2" s="118"/>
    </row>
    <row r="3" spans="1:10" ht="20.100000000000001" customHeight="1" thickBot="1">
      <c r="A3" s="1" t="s">
        <v>0</v>
      </c>
      <c r="F3" s="5"/>
      <c r="G3" s="5" t="s">
        <v>3</v>
      </c>
    </row>
    <row r="4" spans="1:10" s="6" customFormat="1" ht="50.1" customHeight="1">
      <c r="A4" s="11" t="s">
        <v>1</v>
      </c>
      <c r="B4" s="32" t="s">
        <v>151</v>
      </c>
      <c r="C4" s="32" t="s">
        <v>150</v>
      </c>
      <c r="D4" s="104" t="s">
        <v>148</v>
      </c>
      <c r="E4" s="32" t="s">
        <v>149</v>
      </c>
      <c r="F4" s="11" t="s">
        <v>2</v>
      </c>
      <c r="G4" s="20" t="s">
        <v>151</v>
      </c>
      <c r="H4" s="20" t="s">
        <v>150</v>
      </c>
      <c r="I4" s="105" t="s">
        <v>148</v>
      </c>
      <c r="J4" s="31" t="s">
        <v>149</v>
      </c>
    </row>
    <row r="5" spans="1:10" s="6" customFormat="1" ht="17.25" customHeight="1">
      <c r="A5" s="12" t="s">
        <v>15</v>
      </c>
      <c r="B5" s="30">
        <f>SUM(B6,B22)</f>
        <v>79795</v>
      </c>
      <c r="C5" s="30">
        <f>SUM(C6,C22)</f>
        <v>79795</v>
      </c>
      <c r="D5" s="30">
        <f>D6+D22</f>
        <v>82200</v>
      </c>
      <c r="E5" s="30">
        <f>D5-C5</f>
        <v>2405</v>
      </c>
      <c r="F5" s="29" t="s">
        <v>85</v>
      </c>
      <c r="G5" s="55">
        <f>SUM(G6:G30)</f>
        <v>205351</v>
      </c>
      <c r="H5" s="21">
        <f>SUM(H6:H30)</f>
        <v>222220</v>
      </c>
      <c r="I5" s="21">
        <f>SUM(I6:I30)</f>
        <v>219843</v>
      </c>
      <c r="J5" s="114">
        <f>I5-H5</f>
        <v>-2377</v>
      </c>
    </row>
    <row r="6" spans="1:10" s="7" customFormat="1" ht="17.25" customHeight="1">
      <c r="A6" s="13" t="s">
        <v>16</v>
      </c>
      <c r="B6" s="26">
        <f>SUM(B7:B21)</f>
        <v>57300</v>
      </c>
      <c r="C6" s="26">
        <f>SUM(C7:C21)</f>
        <v>57300</v>
      </c>
      <c r="D6" s="26">
        <v>57300</v>
      </c>
      <c r="E6" s="30">
        <f>D6-C6</f>
        <v>0</v>
      </c>
      <c r="F6" s="17" t="s">
        <v>152</v>
      </c>
      <c r="G6" s="56">
        <v>12975</v>
      </c>
      <c r="H6" s="96">
        <v>12975</v>
      </c>
      <c r="I6" s="113">
        <f>H6+1116</f>
        <v>14091</v>
      </c>
      <c r="J6" s="114">
        <f t="shared" ref="J6:J46" si="0">I6-H6</f>
        <v>1116</v>
      </c>
    </row>
    <row r="7" spans="1:10" s="6" customFormat="1" ht="17.25" customHeight="1">
      <c r="A7" s="14" t="s">
        <v>17</v>
      </c>
      <c r="B7" s="26">
        <v>26800</v>
      </c>
      <c r="C7" s="26">
        <v>26800</v>
      </c>
      <c r="D7" s="92">
        <v>26800</v>
      </c>
      <c r="E7" s="30">
        <f t="shared" ref="E7:E46" si="1">D7-C7</f>
        <v>0</v>
      </c>
      <c r="F7" s="17" t="s">
        <v>57</v>
      </c>
      <c r="G7" s="56">
        <v>0</v>
      </c>
      <c r="H7" s="96">
        <v>0</v>
      </c>
      <c r="I7" s="113"/>
      <c r="J7" s="114">
        <f t="shared" si="0"/>
        <v>0</v>
      </c>
    </row>
    <row r="8" spans="1:10" s="6" customFormat="1" ht="17.25" customHeight="1">
      <c r="A8" s="14" t="s">
        <v>18</v>
      </c>
      <c r="B8" s="26">
        <v>7000</v>
      </c>
      <c r="C8" s="26">
        <v>7000</v>
      </c>
      <c r="D8" s="92">
        <v>7000</v>
      </c>
      <c r="E8" s="30">
        <f t="shared" si="1"/>
        <v>0</v>
      </c>
      <c r="F8" s="17" t="s">
        <v>58</v>
      </c>
      <c r="G8" s="56">
        <v>197</v>
      </c>
      <c r="H8" s="96">
        <v>197</v>
      </c>
      <c r="I8" s="113">
        <f>H8+8</f>
        <v>205</v>
      </c>
      <c r="J8" s="114">
        <f t="shared" si="0"/>
        <v>8</v>
      </c>
    </row>
    <row r="9" spans="1:10" s="6" customFormat="1" ht="17.25" customHeight="1">
      <c r="A9" s="14" t="s">
        <v>19</v>
      </c>
      <c r="B9" s="26">
        <v>3000</v>
      </c>
      <c r="C9" s="26">
        <v>3000</v>
      </c>
      <c r="D9" s="92">
        <v>3000</v>
      </c>
      <c r="E9" s="30">
        <f t="shared" si="1"/>
        <v>0</v>
      </c>
      <c r="F9" s="17" t="s">
        <v>59</v>
      </c>
      <c r="G9" s="56">
        <v>7140</v>
      </c>
      <c r="H9" s="96">
        <v>7140</v>
      </c>
      <c r="I9" s="113">
        <f>H9+124</f>
        <v>7264</v>
      </c>
      <c r="J9" s="114">
        <f t="shared" si="0"/>
        <v>124</v>
      </c>
    </row>
    <row r="10" spans="1:10" s="6" customFormat="1" ht="17.25" customHeight="1">
      <c r="A10" s="14" t="s">
        <v>20</v>
      </c>
      <c r="B10" s="26">
        <v>2000</v>
      </c>
      <c r="C10" s="26">
        <v>2000</v>
      </c>
      <c r="D10" s="92">
        <v>2000</v>
      </c>
      <c r="E10" s="30">
        <f t="shared" si="1"/>
        <v>0</v>
      </c>
      <c r="F10" s="17" t="s">
        <v>60</v>
      </c>
      <c r="G10" s="56">
        <v>60846</v>
      </c>
      <c r="H10" s="96">
        <v>60846</v>
      </c>
      <c r="I10" s="113">
        <f>H10+6785</f>
        <v>67631</v>
      </c>
      <c r="J10" s="114">
        <f t="shared" si="0"/>
        <v>6785</v>
      </c>
    </row>
    <row r="11" spans="1:10" s="7" customFormat="1" ht="17.25" customHeight="1">
      <c r="A11" s="14" t="s">
        <v>21</v>
      </c>
      <c r="B11" s="26">
        <v>2400</v>
      </c>
      <c r="C11" s="26">
        <v>2400</v>
      </c>
      <c r="D11" s="92">
        <v>2400</v>
      </c>
      <c r="E11" s="30">
        <f t="shared" si="1"/>
        <v>0</v>
      </c>
      <c r="F11" s="17" t="s">
        <v>61</v>
      </c>
      <c r="G11" s="56">
        <v>468</v>
      </c>
      <c r="H11" s="96">
        <v>468</v>
      </c>
      <c r="I11" s="113">
        <f>H11</f>
        <v>468</v>
      </c>
      <c r="J11" s="114">
        <f t="shared" si="0"/>
        <v>0</v>
      </c>
    </row>
    <row r="12" spans="1:10" s="8" customFormat="1" ht="17.25" customHeight="1">
      <c r="A12" s="14" t="s">
        <v>22</v>
      </c>
      <c r="B12" s="26">
        <v>2200</v>
      </c>
      <c r="C12" s="26">
        <v>2200</v>
      </c>
      <c r="D12" s="92">
        <v>2200</v>
      </c>
      <c r="E12" s="30">
        <f t="shared" si="1"/>
        <v>0</v>
      </c>
      <c r="F12" s="51" t="s">
        <v>62</v>
      </c>
      <c r="G12" s="56">
        <v>2999</v>
      </c>
      <c r="H12" s="96">
        <v>2999</v>
      </c>
      <c r="I12" s="58">
        <f>H12+1094</f>
        <v>4093</v>
      </c>
      <c r="J12" s="114">
        <f t="shared" si="0"/>
        <v>1094</v>
      </c>
    </row>
    <row r="13" spans="1:10" ht="17.25" customHeight="1">
      <c r="A13" s="14" t="s">
        <v>23</v>
      </c>
      <c r="B13" s="26">
        <v>830</v>
      </c>
      <c r="C13" s="26">
        <v>830</v>
      </c>
      <c r="D13" s="92">
        <v>830</v>
      </c>
      <c r="E13" s="30">
        <f t="shared" si="1"/>
        <v>0</v>
      </c>
      <c r="F13" s="17" t="s">
        <v>86</v>
      </c>
      <c r="G13" s="56">
        <v>39626</v>
      </c>
      <c r="H13" s="96">
        <v>39626</v>
      </c>
      <c r="I13" s="58">
        <f>H13+1667</f>
        <v>41293</v>
      </c>
      <c r="J13" s="114">
        <f t="shared" si="0"/>
        <v>1667</v>
      </c>
    </row>
    <row r="14" spans="1:10" ht="17.25" customHeight="1">
      <c r="A14" s="14" t="s">
        <v>24</v>
      </c>
      <c r="B14" s="26">
        <v>730</v>
      </c>
      <c r="C14" s="26">
        <v>730</v>
      </c>
      <c r="D14" s="92">
        <v>730</v>
      </c>
      <c r="E14" s="30">
        <f t="shared" si="1"/>
        <v>0</v>
      </c>
      <c r="F14" s="51" t="s">
        <v>87</v>
      </c>
      <c r="G14" s="56">
        <v>17079</v>
      </c>
      <c r="H14" s="97">
        <f>G14+867</f>
        <v>17946</v>
      </c>
      <c r="I14" s="58">
        <f>H14+885</f>
        <v>18831</v>
      </c>
      <c r="J14" s="114">
        <f t="shared" si="0"/>
        <v>885</v>
      </c>
    </row>
    <row r="15" spans="1:10" ht="17.25" customHeight="1">
      <c r="A15" s="14" t="s">
        <v>25</v>
      </c>
      <c r="B15" s="26">
        <v>2800</v>
      </c>
      <c r="C15" s="26">
        <v>2800</v>
      </c>
      <c r="D15" s="92">
        <v>2800</v>
      </c>
      <c r="E15" s="30">
        <f t="shared" si="1"/>
        <v>0</v>
      </c>
      <c r="F15" s="17" t="s">
        <v>88</v>
      </c>
      <c r="G15" s="56">
        <v>4598</v>
      </c>
      <c r="H15" s="96">
        <v>4598</v>
      </c>
      <c r="I15" s="58">
        <f>H15+48</f>
        <v>4646</v>
      </c>
      <c r="J15" s="114">
        <f t="shared" si="0"/>
        <v>48</v>
      </c>
    </row>
    <row r="16" spans="1:10" ht="17.25" customHeight="1">
      <c r="A16" s="14" t="s">
        <v>26</v>
      </c>
      <c r="B16" s="21">
        <v>860</v>
      </c>
      <c r="C16" s="21">
        <v>860</v>
      </c>
      <c r="D16" s="55">
        <v>860</v>
      </c>
      <c r="E16" s="30">
        <f t="shared" si="1"/>
        <v>0</v>
      </c>
      <c r="F16" s="17" t="s">
        <v>89</v>
      </c>
      <c r="G16" s="56">
        <v>5551</v>
      </c>
      <c r="H16" s="97">
        <f>G16+3000</f>
        <v>8551</v>
      </c>
      <c r="I16" s="58">
        <f>H16+6316-2366</f>
        <v>12501</v>
      </c>
      <c r="J16" s="114">
        <f t="shared" si="0"/>
        <v>3950</v>
      </c>
    </row>
    <row r="17" spans="1:10" ht="17.25" customHeight="1">
      <c r="A17" s="14" t="s">
        <v>27</v>
      </c>
      <c r="B17" s="26">
        <v>1000</v>
      </c>
      <c r="C17" s="26">
        <v>1000</v>
      </c>
      <c r="D17" s="92">
        <v>1000</v>
      </c>
      <c r="E17" s="30">
        <f t="shared" si="1"/>
        <v>0</v>
      </c>
      <c r="F17" s="17" t="s">
        <v>90</v>
      </c>
      <c r="G17" s="56">
        <v>16138</v>
      </c>
      <c r="H17" s="97">
        <f>G17+1500</f>
        <v>17638</v>
      </c>
      <c r="I17" s="58">
        <f>H17+2617+450</f>
        <v>20705</v>
      </c>
      <c r="J17" s="114">
        <f t="shared" si="0"/>
        <v>3067</v>
      </c>
    </row>
    <row r="18" spans="1:10" ht="17.25" customHeight="1">
      <c r="A18" s="14" t="s">
        <v>28</v>
      </c>
      <c r="B18" s="26">
        <v>4500</v>
      </c>
      <c r="C18" s="26">
        <v>4500</v>
      </c>
      <c r="D18" s="92">
        <v>4500</v>
      </c>
      <c r="E18" s="30">
        <f t="shared" si="1"/>
        <v>0</v>
      </c>
      <c r="F18" s="17" t="s">
        <v>91</v>
      </c>
      <c r="G18" s="56">
        <v>2726</v>
      </c>
      <c r="H18" s="97">
        <f>G18+11502</f>
        <v>14228</v>
      </c>
      <c r="I18" s="58">
        <f>H18-5849</f>
        <v>8379</v>
      </c>
      <c r="J18" s="114">
        <f t="shared" si="0"/>
        <v>-5849</v>
      </c>
    </row>
    <row r="19" spans="1:10" ht="17.25" customHeight="1">
      <c r="A19" s="14" t="s">
        <v>29</v>
      </c>
      <c r="B19" s="26">
        <v>2970</v>
      </c>
      <c r="C19" s="26">
        <v>2970</v>
      </c>
      <c r="D19" s="92">
        <v>2970</v>
      </c>
      <c r="E19" s="30">
        <f t="shared" si="1"/>
        <v>0</v>
      </c>
      <c r="F19" s="17" t="s">
        <v>92</v>
      </c>
      <c r="G19" s="56">
        <v>1769</v>
      </c>
      <c r="H19" s="96">
        <v>1769</v>
      </c>
      <c r="I19" s="58">
        <f>H19</f>
        <v>1769</v>
      </c>
      <c r="J19" s="114">
        <f t="shared" si="0"/>
        <v>0</v>
      </c>
    </row>
    <row r="20" spans="1:10" ht="17.25" customHeight="1">
      <c r="A20" s="14" t="s">
        <v>30</v>
      </c>
      <c r="B20" s="26">
        <v>210</v>
      </c>
      <c r="C20" s="26">
        <v>210</v>
      </c>
      <c r="D20" s="92">
        <v>210</v>
      </c>
      <c r="E20" s="30">
        <f t="shared" si="1"/>
        <v>0</v>
      </c>
      <c r="F20" s="17" t="s">
        <v>93</v>
      </c>
      <c r="G20" s="56">
        <v>228</v>
      </c>
      <c r="H20" s="96">
        <v>228</v>
      </c>
      <c r="I20" s="58">
        <f>H20+230</f>
        <v>458</v>
      </c>
      <c r="J20" s="114">
        <f t="shared" si="0"/>
        <v>230</v>
      </c>
    </row>
    <row r="21" spans="1:10" ht="17.25" customHeight="1">
      <c r="A21" s="14" t="s">
        <v>31</v>
      </c>
      <c r="B21" s="26"/>
      <c r="C21" s="26"/>
      <c r="D21" s="92"/>
      <c r="E21" s="30">
        <f t="shared" si="1"/>
        <v>0</v>
      </c>
      <c r="F21" s="17" t="s">
        <v>94</v>
      </c>
      <c r="G21" s="56">
        <v>210</v>
      </c>
      <c r="H21" s="96">
        <v>210</v>
      </c>
      <c r="I21" s="58">
        <v>210</v>
      </c>
      <c r="J21" s="114">
        <f t="shared" si="0"/>
        <v>0</v>
      </c>
    </row>
    <row r="22" spans="1:10" ht="17.25" customHeight="1">
      <c r="A22" s="13" t="s">
        <v>32</v>
      </c>
      <c r="B22" s="21">
        <f>B23+SUM(B30:B36)</f>
        <v>22495</v>
      </c>
      <c r="C22" s="21">
        <f>C23+SUM(C30:C36)</f>
        <v>22495</v>
      </c>
      <c r="D22" s="21">
        <f>SUM(D23,D30:D36)</f>
        <v>24900</v>
      </c>
      <c r="E22" s="30">
        <f t="shared" si="1"/>
        <v>2405</v>
      </c>
      <c r="F22" s="17" t="s">
        <v>95</v>
      </c>
      <c r="G22" s="56">
        <v>182</v>
      </c>
      <c r="H22" s="96">
        <v>182</v>
      </c>
      <c r="I22" s="58">
        <v>182</v>
      </c>
      <c r="J22" s="114">
        <f t="shared" si="0"/>
        <v>0</v>
      </c>
    </row>
    <row r="23" spans="1:10" ht="17.25" customHeight="1">
      <c r="A23" s="14" t="s">
        <v>33</v>
      </c>
      <c r="B23" s="26">
        <f>SUM(B24:B29)</f>
        <v>3960</v>
      </c>
      <c r="C23" s="26">
        <f>SUM(C24:C29)</f>
        <v>3960</v>
      </c>
      <c r="D23" s="26">
        <f>SUM(D24:D29)</f>
        <v>6326</v>
      </c>
      <c r="E23" s="30">
        <f t="shared" si="1"/>
        <v>2366</v>
      </c>
      <c r="F23" s="51" t="s">
        <v>67</v>
      </c>
      <c r="G23" s="56">
        <v>1742</v>
      </c>
      <c r="H23" s="96">
        <v>1742</v>
      </c>
      <c r="I23" s="58">
        <f>H23+615</f>
        <v>2357</v>
      </c>
      <c r="J23" s="114">
        <f t="shared" si="0"/>
        <v>615</v>
      </c>
    </row>
    <row r="24" spans="1:10" ht="17.25" customHeight="1">
      <c r="A24" s="49" t="s">
        <v>34</v>
      </c>
      <c r="B24" s="26">
        <v>1600</v>
      </c>
      <c r="C24" s="26">
        <v>1600</v>
      </c>
      <c r="D24" s="92">
        <v>1600</v>
      </c>
      <c r="E24" s="30">
        <f t="shared" si="1"/>
        <v>0</v>
      </c>
      <c r="F24" s="17" t="s">
        <v>96</v>
      </c>
      <c r="G24" s="56">
        <v>2926</v>
      </c>
      <c r="H24" s="96">
        <v>2926</v>
      </c>
      <c r="I24" s="58">
        <v>2926</v>
      </c>
      <c r="J24" s="114">
        <f t="shared" si="0"/>
        <v>0</v>
      </c>
    </row>
    <row r="25" spans="1:10" ht="27" customHeight="1">
      <c r="A25" s="79" t="s">
        <v>35</v>
      </c>
      <c r="B25" s="26">
        <v>300</v>
      </c>
      <c r="C25" s="26">
        <v>300</v>
      </c>
      <c r="D25" s="92">
        <v>300</v>
      </c>
      <c r="E25" s="30">
        <f t="shared" si="1"/>
        <v>0</v>
      </c>
      <c r="F25" s="17" t="s">
        <v>97</v>
      </c>
      <c r="G25" s="56">
        <v>309</v>
      </c>
      <c r="H25" s="96">
        <v>309</v>
      </c>
      <c r="I25" s="58">
        <v>309</v>
      </c>
      <c r="J25" s="114">
        <f t="shared" si="0"/>
        <v>0</v>
      </c>
    </row>
    <row r="26" spans="1:10" ht="17.25" customHeight="1">
      <c r="A26" s="49" t="s">
        <v>36</v>
      </c>
      <c r="B26" s="26"/>
      <c r="C26" s="26"/>
      <c r="D26" s="92">
        <v>2366</v>
      </c>
      <c r="E26" s="30">
        <f t="shared" si="1"/>
        <v>2366</v>
      </c>
      <c r="F26" s="51" t="s">
        <v>98</v>
      </c>
      <c r="G26" s="56">
        <v>912</v>
      </c>
      <c r="H26" s="96">
        <v>912</v>
      </c>
      <c r="I26" s="58">
        <f>H26+78</f>
        <v>990</v>
      </c>
      <c r="J26" s="114">
        <f t="shared" si="0"/>
        <v>78</v>
      </c>
    </row>
    <row r="27" spans="1:10" ht="27" customHeight="1">
      <c r="A27" s="79" t="s">
        <v>37</v>
      </c>
      <c r="B27" s="26"/>
      <c r="C27" s="26"/>
      <c r="D27" s="92"/>
      <c r="E27" s="30">
        <f t="shared" si="1"/>
        <v>0</v>
      </c>
      <c r="F27" s="17" t="s">
        <v>99</v>
      </c>
      <c r="G27" s="56">
        <v>2500</v>
      </c>
      <c r="H27" s="96">
        <v>2500</v>
      </c>
      <c r="I27" s="58">
        <v>2500</v>
      </c>
      <c r="J27" s="114">
        <f t="shared" si="0"/>
        <v>0</v>
      </c>
    </row>
    <row r="28" spans="1:10" ht="17.25" customHeight="1">
      <c r="A28" s="49" t="s">
        <v>38</v>
      </c>
      <c r="B28" s="26">
        <v>2000</v>
      </c>
      <c r="C28" s="21">
        <v>2000</v>
      </c>
      <c r="D28" s="55">
        <v>2000</v>
      </c>
      <c r="E28" s="30">
        <f t="shared" si="1"/>
        <v>0</v>
      </c>
      <c r="F28" s="17" t="s">
        <v>100</v>
      </c>
      <c r="G28" s="56">
        <v>17905</v>
      </c>
      <c r="H28" s="96">
        <v>17905</v>
      </c>
      <c r="I28" s="58">
        <f>3805-2095</f>
        <v>1710</v>
      </c>
      <c r="J28" s="114">
        <f t="shared" si="0"/>
        <v>-16195</v>
      </c>
    </row>
    <row r="29" spans="1:10" ht="17.25" customHeight="1">
      <c r="A29" s="49" t="s">
        <v>39</v>
      </c>
      <c r="B29" s="26">
        <v>60</v>
      </c>
      <c r="C29" s="26">
        <v>60</v>
      </c>
      <c r="D29" s="92">
        <v>60</v>
      </c>
      <c r="E29" s="30">
        <f t="shared" si="1"/>
        <v>0</v>
      </c>
      <c r="F29" s="52" t="s">
        <v>101</v>
      </c>
      <c r="G29" s="56">
        <v>6281</v>
      </c>
      <c r="H29" s="96">
        <v>6281</v>
      </c>
      <c r="I29" s="58">
        <v>6281</v>
      </c>
      <c r="J29" s="114">
        <f t="shared" si="0"/>
        <v>0</v>
      </c>
    </row>
    <row r="30" spans="1:10" ht="17.25" customHeight="1">
      <c r="A30" s="14" t="s">
        <v>40</v>
      </c>
      <c r="B30" s="26">
        <v>2300</v>
      </c>
      <c r="C30" s="26">
        <v>2300</v>
      </c>
      <c r="D30" s="92">
        <v>2300</v>
      </c>
      <c r="E30" s="30">
        <f t="shared" si="1"/>
        <v>0</v>
      </c>
      <c r="F30" s="52" t="s">
        <v>102</v>
      </c>
      <c r="G30" s="56">
        <v>44</v>
      </c>
      <c r="H30" s="96">
        <v>44</v>
      </c>
      <c r="I30" s="58">
        <v>44</v>
      </c>
      <c r="J30" s="114">
        <f t="shared" si="0"/>
        <v>0</v>
      </c>
    </row>
    <row r="31" spans="1:10" ht="17.25" customHeight="1">
      <c r="A31" s="14" t="s">
        <v>41</v>
      </c>
      <c r="B31" s="26">
        <v>4100</v>
      </c>
      <c r="C31" s="26">
        <v>4100</v>
      </c>
      <c r="D31" s="92">
        <v>4100</v>
      </c>
      <c r="E31" s="30">
        <f t="shared" si="1"/>
        <v>0</v>
      </c>
      <c r="F31" s="37" t="s">
        <v>71</v>
      </c>
      <c r="G31" s="36" t="s">
        <v>71</v>
      </c>
      <c r="H31" s="98"/>
      <c r="I31" s="58"/>
      <c r="J31" s="114">
        <f t="shared" si="0"/>
        <v>0</v>
      </c>
    </row>
    <row r="32" spans="1:10" ht="17.25" customHeight="1">
      <c r="A32" s="14" t="s">
        <v>42</v>
      </c>
      <c r="B32" s="26"/>
      <c r="C32" s="26"/>
      <c r="D32" s="92"/>
      <c r="E32" s="30">
        <f t="shared" si="1"/>
        <v>0</v>
      </c>
      <c r="F32" s="28" t="s">
        <v>103</v>
      </c>
      <c r="G32" s="57">
        <v>7770</v>
      </c>
      <c r="H32" s="98">
        <v>7770</v>
      </c>
      <c r="I32" s="58">
        <v>0</v>
      </c>
      <c r="J32" s="114">
        <f t="shared" si="0"/>
        <v>-7770</v>
      </c>
    </row>
    <row r="33" spans="1:10" ht="26.1" customHeight="1">
      <c r="A33" s="15" t="s">
        <v>43</v>
      </c>
      <c r="B33" s="26">
        <v>11545</v>
      </c>
      <c r="C33" s="26">
        <v>11545</v>
      </c>
      <c r="D33" s="92">
        <f>8979+2405</f>
        <v>11384</v>
      </c>
      <c r="E33" s="30">
        <f t="shared" si="1"/>
        <v>-161</v>
      </c>
      <c r="F33" s="27" t="s">
        <v>104</v>
      </c>
      <c r="G33" s="58">
        <f>G34+G35+G37+G38+G41+G42+G43+G44+G45</f>
        <v>18426</v>
      </c>
      <c r="H33" s="22">
        <f>H34+H35+H37+H38+H41+H42+H43+H44+H45</f>
        <v>18426</v>
      </c>
      <c r="I33" s="22">
        <f>I34+I35+I37+I38+I41+I42+I43+I44+I45</f>
        <v>18426</v>
      </c>
      <c r="J33" s="114">
        <f t="shared" si="0"/>
        <v>0</v>
      </c>
    </row>
    <row r="34" spans="1:10" ht="17.25" customHeight="1">
      <c r="A34" s="15" t="s">
        <v>44</v>
      </c>
      <c r="B34" s="26"/>
      <c r="C34" s="26"/>
      <c r="D34" s="92"/>
      <c r="E34" s="30">
        <f t="shared" si="1"/>
        <v>0</v>
      </c>
      <c r="F34" s="50" t="s">
        <v>73</v>
      </c>
      <c r="G34" s="58"/>
      <c r="H34" s="98"/>
      <c r="I34" s="58"/>
      <c r="J34" s="114">
        <f t="shared" si="0"/>
        <v>0</v>
      </c>
    </row>
    <row r="35" spans="1:10" ht="17.25" customHeight="1">
      <c r="A35" s="15" t="s">
        <v>45</v>
      </c>
      <c r="B35" s="26">
        <v>290</v>
      </c>
      <c r="C35" s="26">
        <v>290</v>
      </c>
      <c r="D35" s="92">
        <v>290</v>
      </c>
      <c r="E35" s="30">
        <f t="shared" si="1"/>
        <v>0</v>
      </c>
      <c r="F35" s="50" t="s">
        <v>74</v>
      </c>
      <c r="G35" s="58">
        <f>G36</f>
        <v>13761</v>
      </c>
      <c r="H35" s="98">
        <v>13761</v>
      </c>
      <c r="I35" s="58">
        <v>13761</v>
      </c>
      <c r="J35" s="114">
        <f t="shared" si="0"/>
        <v>0</v>
      </c>
    </row>
    <row r="36" spans="1:10" ht="17.25" customHeight="1">
      <c r="A36" s="14" t="s">
        <v>46</v>
      </c>
      <c r="B36" s="26">
        <v>300</v>
      </c>
      <c r="C36" s="26">
        <v>300</v>
      </c>
      <c r="D36" s="92">
        <v>500</v>
      </c>
      <c r="E36" s="30">
        <f t="shared" si="1"/>
        <v>200</v>
      </c>
      <c r="F36" s="53" t="s">
        <v>105</v>
      </c>
      <c r="G36" s="58">
        <v>13761</v>
      </c>
      <c r="H36" s="98">
        <v>13761</v>
      </c>
      <c r="I36" s="58">
        <v>13761</v>
      </c>
      <c r="J36" s="114">
        <f t="shared" si="0"/>
        <v>0</v>
      </c>
    </row>
    <row r="37" spans="1:10" s="8" customFormat="1" ht="17.25" customHeight="1">
      <c r="A37" s="16" t="s">
        <v>47</v>
      </c>
      <c r="B37" s="22">
        <f>SUM(B38:B45)</f>
        <v>151752</v>
      </c>
      <c r="C37" s="22">
        <f>SUM(C38:C45)</f>
        <v>168621</v>
      </c>
      <c r="D37" s="22">
        <f>SUM(D38:D45)</f>
        <v>156069</v>
      </c>
      <c r="E37" s="30">
        <f t="shared" si="1"/>
        <v>-12552</v>
      </c>
      <c r="F37" s="50" t="s">
        <v>75</v>
      </c>
      <c r="G37" s="58"/>
      <c r="H37" s="98"/>
      <c r="I37" s="115"/>
      <c r="J37" s="114">
        <f t="shared" si="0"/>
        <v>0</v>
      </c>
    </row>
    <row r="38" spans="1:10" ht="17.25" customHeight="1">
      <c r="A38" s="17" t="s">
        <v>48</v>
      </c>
      <c r="B38" s="26">
        <v>5688</v>
      </c>
      <c r="C38" s="26">
        <v>5688</v>
      </c>
      <c r="D38" s="92">
        <v>5688</v>
      </c>
      <c r="E38" s="30">
        <f t="shared" si="1"/>
        <v>0</v>
      </c>
      <c r="F38" s="50" t="s">
        <v>76</v>
      </c>
      <c r="G38" s="58">
        <f>G39+G40</f>
        <v>4665</v>
      </c>
      <c r="H38" s="22">
        <f>H39+H40</f>
        <v>4665</v>
      </c>
      <c r="I38" s="22">
        <f>I39+I40</f>
        <v>4665</v>
      </c>
      <c r="J38" s="114">
        <f t="shared" si="0"/>
        <v>0</v>
      </c>
    </row>
    <row r="39" spans="1:10" ht="17.25" customHeight="1">
      <c r="A39" s="17" t="s">
        <v>49</v>
      </c>
      <c r="B39" s="26">
        <v>58727</v>
      </c>
      <c r="C39" s="26">
        <v>58727</v>
      </c>
      <c r="D39" s="92">
        <f>58727+2791</f>
        <v>61518</v>
      </c>
      <c r="E39" s="30">
        <f t="shared" si="1"/>
        <v>2791</v>
      </c>
      <c r="F39" s="53" t="s">
        <v>77</v>
      </c>
      <c r="G39" s="58">
        <v>2579</v>
      </c>
      <c r="H39" s="91">
        <v>2579</v>
      </c>
      <c r="I39" s="58">
        <v>2579</v>
      </c>
      <c r="J39" s="114">
        <f t="shared" si="0"/>
        <v>0</v>
      </c>
    </row>
    <row r="40" spans="1:10" ht="17.25" customHeight="1">
      <c r="A40" s="18" t="s">
        <v>50</v>
      </c>
      <c r="B40" s="25">
        <v>10148</v>
      </c>
      <c r="C40" s="25">
        <v>10148</v>
      </c>
      <c r="D40" s="62">
        <v>10148</v>
      </c>
      <c r="E40" s="30">
        <f t="shared" si="1"/>
        <v>0</v>
      </c>
      <c r="F40" s="53" t="s">
        <v>78</v>
      </c>
      <c r="G40" s="58">
        <v>2086</v>
      </c>
      <c r="H40" s="91">
        <v>2086</v>
      </c>
      <c r="I40" s="58">
        <v>2086</v>
      </c>
      <c r="J40" s="114">
        <f t="shared" si="0"/>
        <v>0</v>
      </c>
    </row>
    <row r="41" spans="1:10" ht="17.25" customHeight="1">
      <c r="A41" s="50" t="s">
        <v>51</v>
      </c>
      <c r="B41" s="25"/>
      <c r="C41" s="24"/>
      <c r="D41" s="93"/>
      <c r="E41" s="30">
        <f t="shared" si="1"/>
        <v>0</v>
      </c>
      <c r="F41" s="50" t="s">
        <v>79</v>
      </c>
      <c r="G41" s="58"/>
      <c r="H41" s="91"/>
      <c r="I41" s="58"/>
      <c r="J41" s="114">
        <f t="shared" si="0"/>
        <v>0</v>
      </c>
    </row>
    <row r="42" spans="1:10" ht="17.25" customHeight="1">
      <c r="A42" s="18" t="s">
        <v>52</v>
      </c>
      <c r="B42" s="24"/>
      <c r="C42" s="48"/>
      <c r="D42" s="94"/>
      <c r="E42" s="30">
        <f t="shared" si="1"/>
        <v>0</v>
      </c>
      <c r="F42" s="50" t="s">
        <v>80</v>
      </c>
      <c r="G42" s="58"/>
      <c r="H42" s="91"/>
      <c r="I42" s="58"/>
      <c r="J42" s="114">
        <f t="shared" si="0"/>
        <v>0</v>
      </c>
    </row>
    <row r="43" spans="1:10" ht="17.25" customHeight="1">
      <c r="A43" s="18" t="s">
        <v>53</v>
      </c>
      <c r="B43" s="25">
        <v>77189</v>
      </c>
      <c r="C43" s="25">
        <v>77189</v>
      </c>
      <c r="D43" s="62">
        <f>21583+450+46679-2366-4500</f>
        <v>61846</v>
      </c>
      <c r="E43" s="30">
        <f t="shared" si="1"/>
        <v>-15343</v>
      </c>
      <c r="F43" s="50" t="s">
        <v>81</v>
      </c>
      <c r="G43" s="58"/>
      <c r="H43" s="91"/>
      <c r="I43" s="58"/>
      <c r="J43" s="114">
        <f t="shared" si="0"/>
        <v>0</v>
      </c>
    </row>
    <row r="44" spans="1:10" ht="17.25" customHeight="1">
      <c r="A44" s="18" t="s">
        <v>54</v>
      </c>
      <c r="B44" s="24"/>
      <c r="C44" s="81">
        <v>16869</v>
      </c>
      <c r="D44" s="95">
        <v>16869</v>
      </c>
      <c r="E44" s="30">
        <f t="shared" si="1"/>
        <v>0</v>
      </c>
      <c r="F44" s="54" t="s">
        <v>82</v>
      </c>
      <c r="G44" s="58"/>
      <c r="H44" s="91"/>
      <c r="I44" s="58"/>
      <c r="J44" s="114">
        <f t="shared" si="0"/>
        <v>0</v>
      </c>
    </row>
    <row r="45" spans="1:10" ht="17.25" customHeight="1">
      <c r="A45" s="50" t="s">
        <v>55</v>
      </c>
      <c r="B45" s="24"/>
      <c r="C45" s="48"/>
      <c r="D45" s="94"/>
      <c r="E45" s="30">
        <f t="shared" si="1"/>
        <v>0</v>
      </c>
      <c r="F45" s="54" t="s">
        <v>83</v>
      </c>
      <c r="G45" s="58"/>
      <c r="H45" s="91"/>
      <c r="I45" s="58"/>
      <c r="J45" s="114">
        <f t="shared" si="0"/>
        <v>0</v>
      </c>
    </row>
    <row r="46" spans="1:10" ht="17.25" customHeight="1" thickBot="1">
      <c r="A46" s="19" t="s">
        <v>56</v>
      </c>
      <c r="B46" s="23">
        <f>B5+B37</f>
        <v>231547</v>
      </c>
      <c r="C46" s="23">
        <f>C5+C37</f>
        <v>248416</v>
      </c>
      <c r="D46" s="23">
        <f>D5+D37</f>
        <v>238269</v>
      </c>
      <c r="E46" s="112">
        <f t="shared" si="1"/>
        <v>-10147</v>
      </c>
      <c r="F46" s="19" t="s">
        <v>84</v>
      </c>
      <c r="G46" s="59">
        <f>G5+G33+G32</f>
        <v>231547</v>
      </c>
      <c r="H46" s="23">
        <f>H5+H33+H32</f>
        <v>248416</v>
      </c>
      <c r="I46" s="23">
        <f>I5+I33+I32</f>
        <v>238269</v>
      </c>
      <c r="J46" s="116">
        <f t="shared" si="0"/>
        <v>-10147</v>
      </c>
    </row>
    <row r="47" spans="1:10" ht="17.25" customHeight="1">
      <c r="A47" s="9"/>
      <c r="B47" s="10"/>
      <c r="C47" s="10"/>
      <c r="D47" s="10"/>
      <c r="E47" s="10"/>
      <c r="F47" s="9"/>
      <c r="G47" s="9"/>
      <c r="H47" s="9"/>
    </row>
    <row r="48" spans="1:10" ht="17.25" customHeight="1">
      <c r="H48" s="9"/>
    </row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  <row r="58" ht="17.25" customHeight="1"/>
    <row r="59" ht="17.25" customHeight="1"/>
    <row r="60" ht="17.25" customHeight="1"/>
    <row r="61" ht="17.25" customHeight="1"/>
    <row r="62" ht="17.25" customHeight="1"/>
    <row r="63" ht="17.25" customHeight="1"/>
    <row r="64" ht="17.25" customHeight="1"/>
    <row r="65" ht="17.25" customHeight="1"/>
  </sheetData>
  <mergeCells count="1">
    <mergeCell ref="A2:J2"/>
  </mergeCells>
  <phoneticPr fontId="2" type="noConversion"/>
  <printOptions horizontalCentered="1"/>
  <pageMargins left="0.70866141732283472" right="0.70866141732283472" top="0.74803149606299213" bottom="0.74803149606299213" header="0.51181102362204722" footer="0.51181102362204722"/>
  <pageSetup paperSize="9" scale="61" orientation="portrait" useFirstPageNumber="1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showZeros="0" workbookViewId="0">
      <pane xSplit="1" ySplit="5" topLeftCell="B6" activePane="bottomRight" state="frozen"/>
      <selection activeCell="C7" sqref="C7"/>
      <selection pane="topRight" activeCell="C7" sqref="C7"/>
      <selection pane="bottomLeft" activeCell="C7" sqref="C7"/>
      <selection pane="bottomRight" activeCell="P29" sqref="P29"/>
    </sheetView>
  </sheetViews>
  <sheetFormatPr defaultRowHeight="12"/>
  <cols>
    <col min="1" max="1" width="28.625" style="33" customWidth="1"/>
    <col min="2" max="5" width="10.625" style="34" customWidth="1"/>
    <col min="6" max="6" width="28.625" style="33" customWidth="1"/>
    <col min="7" max="10" width="10.625" style="33" customWidth="1"/>
    <col min="11" max="16384" width="9" style="33"/>
  </cols>
  <sheetData>
    <row r="1" spans="1:10" ht="14.25" customHeight="1">
      <c r="A1" s="33" t="s">
        <v>9</v>
      </c>
    </row>
    <row r="2" spans="1:10" ht="24.95" customHeight="1">
      <c r="A2" s="119" t="s">
        <v>10</v>
      </c>
      <c r="B2" s="119"/>
      <c r="C2" s="119"/>
      <c r="D2" s="119"/>
      <c r="E2" s="119"/>
      <c r="F2" s="119"/>
      <c r="G2" s="119"/>
      <c r="H2" s="119"/>
      <c r="I2" s="119"/>
      <c r="J2" s="119"/>
    </row>
    <row r="3" spans="1:10" ht="27" customHeight="1" thickBot="1">
      <c r="A3" s="33" t="s">
        <v>7</v>
      </c>
      <c r="G3" s="33" t="s">
        <v>6</v>
      </c>
    </row>
    <row r="4" spans="1:10" s="34" customFormat="1" ht="50.1" customHeight="1">
      <c r="A4" s="42" t="s">
        <v>5</v>
      </c>
      <c r="B4" s="41" t="s">
        <v>151</v>
      </c>
      <c r="C4" s="32" t="s">
        <v>150</v>
      </c>
      <c r="D4" s="104" t="s">
        <v>148</v>
      </c>
      <c r="E4" s="32" t="s">
        <v>149</v>
      </c>
      <c r="F4" s="42" t="s">
        <v>4</v>
      </c>
      <c r="G4" s="43" t="s">
        <v>151</v>
      </c>
      <c r="H4" s="32" t="s">
        <v>150</v>
      </c>
      <c r="I4" s="104" t="s">
        <v>148</v>
      </c>
      <c r="J4" s="106" t="s">
        <v>149</v>
      </c>
    </row>
    <row r="5" spans="1:10" s="35" customFormat="1" ht="27" customHeight="1">
      <c r="A5" s="60" t="s">
        <v>106</v>
      </c>
      <c r="B5" s="76">
        <f>B6+B7+B8+B14+B17+B18+B19</f>
        <v>164278</v>
      </c>
      <c r="C5" s="76">
        <f>C6+C7+C8+C14+C17+C18+C19</f>
        <v>164278</v>
      </c>
      <c r="D5" s="76">
        <f>D6+D7+D8+D14+D17+D18+D19</f>
        <v>115442</v>
      </c>
      <c r="E5" s="99">
        <f>D5-C5</f>
        <v>-48836</v>
      </c>
      <c r="F5" s="68" t="s">
        <v>132</v>
      </c>
      <c r="G5" s="74">
        <f>G6+G7+G8+G18+G19+G20+G23+G24</f>
        <v>97426</v>
      </c>
      <c r="H5" s="82">
        <f>H6+H7+H8+H18+H19+H20+H23+H24</f>
        <v>126101</v>
      </c>
      <c r="I5" s="82">
        <f>I6+I7+I8+I18+I19+I20+I23+I24</f>
        <v>104641</v>
      </c>
      <c r="J5" s="108">
        <f>I5-H5</f>
        <v>-21460</v>
      </c>
    </row>
    <row r="6" spans="1:10" s="35" customFormat="1" ht="27" customHeight="1">
      <c r="A6" s="61" t="s">
        <v>107</v>
      </c>
      <c r="B6" s="62"/>
      <c r="C6" s="46"/>
      <c r="D6" s="46"/>
      <c r="E6" s="99">
        <f t="shared" ref="E6:E33" si="0">D6-C6</f>
        <v>0</v>
      </c>
      <c r="F6" s="70" t="s">
        <v>62</v>
      </c>
      <c r="G6" s="75">
        <v>34</v>
      </c>
      <c r="H6" s="83">
        <v>34</v>
      </c>
      <c r="I6" s="107">
        <v>34</v>
      </c>
      <c r="J6" s="108">
        <f t="shared" ref="J6:J33" si="1">I6-H6</f>
        <v>0</v>
      </c>
    </row>
    <row r="7" spans="1:10" s="35" customFormat="1" ht="27" customHeight="1">
      <c r="A7" s="61" t="s">
        <v>108</v>
      </c>
      <c r="B7" s="63"/>
      <c r="C7" s="45"/>
      <c r="D7" s="45"/>
      <c r="E7" s="99">
        <f t="shared" si="0"/>
        <v>0</v>
      </c>
      <c r="F7" s="70" t="s">
        <v>63</v>
      </c>
      <c r="G7" s="72"/>
      <c r="H7" s="84"/>
      <c r="I7" s="107"/>
      <c r="J7" s="108">
        <f t="shared" si="1"/>
        <v>0</v>
      </c>
    </row>
    <row r="8" spans="1:10" s="35" customFormat="1" ht="27" customHeight="1">
      <c r="A8" s="61" t="s">
        <v>109</v>
      </c>
      <c r="B8" s="63">
        <f>SUM(B9:B13)</f>
        <v>162283</v>
      </c>
      <c r="C8" s="63">
        <f>SUM(C9:C13)</f>
        <v>162283</v>
      </c>
      <c r="D8" s="63">
        <f>SUM(D9:D13)</f>
        <v>113497</v>
      </c>
      <c r="E8" s="99">
        <f t="shared" si="0"/>
        <v>-48786</v>
      </c>
      <c r="F8" s="70" t="s">
        <v>64</v>
      </c>
      <c r="G8" s="63">
        <f>SUM(G9:G17)</f>
        <v>93024</v>
      </c>
      <c r="H8" s="85">
        <f>SUM(H9:H17)</f>
        <v>111424</v>
      </c>
      <c r="I8" s="85">
        <f>SUM(I9:I17)</f>
        <v>89964</v>
      </c>
      <c r="J8" s="108">
        <f t="shared" si="1"/>
        <v>-21460</v>
      </c>
    </row>
    <row r="9" spans="1:10" s="35" customFormat="1" ht="27" customHeight="1">
      <c r="A9" s="64" t="s">
        <v>110</v>
      </c>
      <c r="B9" s="63">
        <v>136490</v>
      </c>
      <c r="C9" s="45">
        <v>136490</v>
      </c>
      <c r="D9" s="45">
        <f>87000-2366</f>
        <v>84634</v>
      </c>
      <c r="E9" s="99">
        <f t="shared" si="0"/>
        <v>-51856</v>
      </c>
      <c r="F9" s="100" t="s">
        <v>133</v>
      </c>
      <c r="G9" s="63">
        <v>91274</v>
      </c>
      <c r="H9" s="84">
        <v>91274</v>
      </c>
      <c r="I9" s="107">
        <v>69864</v>
      </c>
      <c r="J9" s="108">
        <f t="shared" si="1"/>
        <v>-21410</v>
      </c>
    </row>
    <row r="10" spans="1:10" s="35" customFormat="1" ht="27" customHeight="1">
      <c r="A10" s="64" t="s">
        <v>111</v>
      </c>
      <c r="B10" s="63"/>
      <c r="C10" s="45"/>
      <c r="D10" s="45"/>
      <c r="E10" s="99">
        <f t="shared" si="0"/>
        <v>0</v>
      </c>
      <c r="F10" s="100" t="s">
        <v>134</v>
      </c>
      <c r="G10" s="63"/>
      <c r="H10" s="84"/>
      <c r="I10" s="107"/>
      <c r="J10" s="108">
        <f t="shared" si="1"/>
        <v>0</v>
      </c>
    </row>
    <row r="11" spans="1:10" s="35" customFormat="1" ht="27" customHeight="1">
      <c r="A11" s="64" t="s">
        <v>112</v>
      </c>
      <c r="B11" s="63"/>
      <c r="C11" s="45"/>
      <c r="D11" s="45"/>
      <c r="E11" s="99">
        <f t="shared" si="0"/>
        <v>0</v>
      </c>
      <c r="F11" s="100" t="s">
        <v>135</v>
      </c>
      <c r="G11" s="63"/>
      <c r="H11" s="84"/>
      <c r="I11" s="107"/>
      <c r="J11" s="108">
        <f t="shared" si="1"/>
        <v>0</v>
      </c>
    </row>
    <row r="12" spans="1:10" s="35" customFormat="1" ht="27" customHeight="1">
      <c r="A12" s="65" t="s">
        <v>113</v>
      </c>
      <c r="B12" s="63"/>
      <c r="C12" s="45"/>
      <c r="D12" s="45"/>
      <c r="E12" s="99">
        <f t="shared" si="0"/>
        <v>0</v>
      </c>
      <c r="F12" s="100" t="s">
        <v>136</v>
      </c>
      <c r="G12" s="63"/>
      <c r="H12" s="84"/>
      <c r="I12" s="107"/>
      <c r="J12" s="108">
        <f t="shared" si="1"/>
        <v>0</v>
      </c>
    </row>
    <row r="13" spans="1:10" s="35" customFormat="1" ht="27" customHeight="1">
      <c r="A13" s="64" t="s">
        <v>114</v>
      </c>
      <c r="B13" s="63">
        <v>25793</v>
      </c>
      <c r="C13" s="47">
        <v>25793</v>
      </c>
      <c r="D13" s="47">
        <v>28863</v>
      </c>
      <c r="E13" s="99">
        <f t="shared" si="0"/>
        <v>3070</v>
      </c>
      <c r="F13" s="100" t="s">
        <v>137</v>
      </c>
      <c r="G13" s="63"/>
      <c r="H13" s="84"/>
      <c r="I13" s="107"/>
      <c r="J13" s="108">
        <f t="shared" si="1"/>
        <v>0</v>
      </c>
    </row>
    <row r="14" spans="1:10" s="35" customFormat="1" ht="27" customHeight="1">
      <c r="A14" s="61" t="s">
        <v>115</v>
      </c>
      <c r="B14" s="62">
        <f>B15+B16</f>
        <v>245</v>
      </c>
      <c r="C14" s="62">
        <f>C15+C16</f>
        <v>245</v>
      </c>
      <c r="D14" s="62">
        <v>245</v>
      </c>
      <c r="E14" s="99">
        <f t="shared" si="0"/>
        <v>0</v>
      </c>
      <c r="F14" s="100" t="s">
        <v>138</v>
      </c>
      <c r="G14" s="63"/>
      <c r="H14" s="86">
        <v>18400</v>
      </c>
      <c r="I14" s="117">
        <v>18400</v>
      </c>
      <c r="J14" s="108">
        <f t="shared" si="1"/>
        <v>0</v>
      </c>
    </row>
    <row r="15" spans="1:10" s="35" customFormat="1" ht="27" customHeight="1">
      <c r="A15" s="64" t="s">
        <v>116</v>
      </c>
      <c r="B15" s="63">
        <v>125</v>
      </c>
      <c r="C15" s="45">
        <v>125</v>
      </c>
      <c r="D15" s="45">
        <v>125</v>
      </c>
      <c r="E15" s="99">
        <f t="shared" si="0"/>
        <v>0</v>
      </c>
      <c r="F15" s="100" t="s">
        <v>139</v>
      </c>
      <c r="G15" s="63"/>
      <c r="H15" s="87"/>
      <c r="I15" s="107"/>
      <c r="J15" s="108">
        <f t="shared" si="1"/>
        <v>0</v>
      </c>
    </row>
    <row r="16" spans="1:10" s="35" customFormat="1" ht="27" customHeight="1">
      <c r="A16" s="64" t="s">
        <v>117</v>
      </c>
      <c r="B16" s="63">
        <v>120</v>
      </c>
      <c r="C16" s="39">
        <v>120</v>
      </c>
      <c r="D16" s="39">
        <v>120</v>
      </c>
      <c r="E16" s="99">
        <f t="shared" si="0"/>
        <v>0</v>
      </c>
      <c r="F16" s="100" t="s">
        <v>140</v>
      </c>
      <c r="G16" s="63">
        <v>950</v>
      </c>
      <c r="H16" s="87">
        <v>950</v>
      </c>
      <c r="I16" s="107">
        <v>900</v>
      </c>
      <c r="J16" s="108">
        <f t="shared" si="1"/>
        <v>-50</v>
      </c>
    </row>
    <row r="17" spans="1:10" s="35" customFormat="1" ht="27" customHeight="1">
      <c r="A17" s="61" t="s">
        <v>118</v>
      </c>
      <c r="B17" s="63">
        <v>950</v>
      </c>
      <c r="C17" s="45">
        <v>950</v>
      </c>
      <c r="D17" s="45">
        <v>900</v>
      </c>
      <c r="E17" s="99">
        <f t="shared" si="0"/>
        <v>-50</v>
      </c>
      <c r="F17" s="100" t="s">
        <v>141</v>
      </c>
      <c r="G17" s="63">
        <v>800</v>
      </c>
      <c r="H17" s="87">
        <v>800</v>
      </c>
      <c r="I17" s="107">
        <v>800</v>
      </c>
      <c r="J17" s="108">
        <f t="shared" si="1"/>
        <v>0</v>
      </c>
    </row>
    <row r="18" spans="1:10" s="35" customFormat="1" ht="27" customHeight="1">
      <c r="A18" s="61" t="s">
        <v>119</v>
      </c>
      <c r="B18" s="63">
        <v>800</v>
      </c>
      <c r="C18" s="45">
        <v>800</v>
      </c>
      <c r="D18" s="45">
        <v>800</v>
      </c>
      <c r="E18" s="99">
        <f t="shared" si="0"/>
        <v>0</v>
      </c>
      <c r="F18" s="70" t="s">
        <v>65</v>
      </c>
      <c r="G18" s="63"/>
      <c r="H18" s="87"/>
      <c r="I18" s="107"/>
      <c r="J18" s="108">
        <f t="shared" si="1"/>
        <v>0</v>
      </c>
    </row>
    <row r="19" spans="1:10" s="35" customFormat="1" ht="27" customHeight="1">
      <c r="A19" s="61" t="s">
        <v>120</v>
      </c>
      <c r="B19" s="63"/>
      <c r="C19" s="45"/>
      <c r="D19" s="45"/>
      <c r="E19" s="99">
        <f t="shared" si="0"/>
        <v>0</v>
      </c>
      <c r="F19" s="70" t="s">
        <v>66</v>
      </c>
      <c r="G19" s="72"/>
      <c r="H19" s="87"/>
      <c r="I19" s="107"/>
      <c r="J19" s="108">
        <f t="shared" si="1"/>
        <v>0</v>
      </c>
    </row>
    <row r="20" spans="1:10" s="35" customFormat="1" ht="27" customHeight="1">
      <c r="A20" s="60" t="s">
        <v>121</v>
      </c>
      <c r="B20" s="66">
        <f>B21+B25</f>
        <v>0</v>
      </c>
      <c r="C20" s="45"/>
      <c r="D20" s="45"/>
      <c r="E20" s="99">
        <f t="shared" si="0"/>
        <v>0</v>
      </c>
      <c r="F20" s="70" t="s">
        <v>68</v>
      </c>
      <c r="G20" s="63">
        <f>G21+G22</f>
        <v>648</v>
      </c>
      <c r="H20" s="85">
        <f>H21+H22</f>
        <v>10923</v>
      </c>
      <c r="I20" s="85">
        <f>I21+I22</f>
        <v>10923</v>
      </c>
      <c r="J20" s="108">
        <f t="shared" si="1"/>
        <v>0</v>
      </c>
    </row>
    <row r="21" spans="1:10" s="35" customFormat="1" ht="27" customHeight="1">
      <c r="A21" s="67" t="s">
        <v>122</v>
      </c>
      <c r="B21" s="66">
        <f>B22+B23+B24</f>
        <v>0</v>
      </c>
      <c r="C21" s="40"/>
      <c r="D21" s="40"/>
      <c r="E21" s="99">
        <f t="shared" si="0"/>
        <v>0</v>
      </c>
      <c r="F21" s="100" t="s">
        <v>142</v>
      </c>
      <c r="G21" s="66">
        <v>100</v>
      </c>
      <c r="H21" s="88">
        <f>G21+10275</f>
        <v>10375</v>
      </c>
      <c r="I21" s="117">
        <v>10375</v>
      </c>
      <c r="J21" s="108">
        <f t="shared" si="1"/>
        <v>0</v>
      </c>
    </row>
    <row r="22" spans="1:10" s="35" customFormat="1" ht="27" customHeight="1">
      <c r="A22" s="65" t="s">
        <v>123</v>
      </c>
      <c r="B22" s="66"/>
      <c r="C22" s="45"/>
      <c r="D22" s="45"/>
      <c r="E22" s="99">
        <f t="shared" si="0"/>
        <v>0</v>
      </c>
      <c r="F22" s="101" t="s">
        <v>143</v>
      </c>
      <c r="G22" s="63">
        <v>548</v>
      </c>
      <c r="H22" s="87">
        <v>548</v>
      </c>
      <c r="I22" s="107">
        <v>548</v>
      </c>
      <c r="J22" s="108">
        <f t="shared" si="1"/>
        <v>0</v>
      </c>
    </row>
    <row r="23" spans="1:10" s="35" customFormat="1" ht="27" customHeight="1">
      <c r="A23" s="65" t="s">
        <v>124</v>
      </c>
      <c r="B23" s="66"/>
      <c r="C23" s="45"/>
      <c r="D23" s="45"/>
      <c r="E23" s="99">
        <f t="shared" si="0"/>
        <v>0</v>
      </c>
      <c r="F23" s="70" t="s">
        <v>69</v>
      </c>
      <c r="G23" s="66">
        <v>3666</v>
      </c>
      <c r="H23" s="87">
        <v>3666</v>
      </c>
      <c r="I23" s="107">
        <v>3666</v>
      </c>
      <c r="J23" s="108">
        <f t="shared" si="1"/>
        <v>0</v>
      </c>
    </row>
    <row r="24" spans="1:10" s="35" customFormat="1" ht="27" customHeight="1">
      <c r="A24" s="65" t="s">
        <v>125</v>
      </c>
      <c r="B24" s="66"/>
      <c r="C24" s="45"/>
      <c r="D24" s="45"/>
      <c r="E24" s="99">
        <f t="shared" si="0"/>
        <v>0</v>
      </c>
      <c r="F24" s="70" t="s">
        <v>70</v>
      </c>
      <c r="G24" s="66">
        <v>54</v>
      </c>
      <c r="H24" s="87">
        <v>54</v>
      </c>
      <c r="I24" s="107">
        <v>54</v>
      </c>
      <c r="J24" s="108">
        <f t="shared" si="1"/>
        <v>0</v>
      </c>
    </row>
    <row r="25" spans="1:10" s="35" customFormat="1" ht="27" customHeight="1">
      <c r="A25" s="67" t="s">
        <v>126</v>
      </c>
      <c r="B25" s="66">
        <f>B26</f>
        <v>0</v>
      </c>
      <c r="C25" s="45"/>
      <c r="D25" s="45"/>
      <c r="E25" s="99">
        <f t="shared" si="0"/>
        <v>0</v>
      </c>
      <c r="F25" s="102" t="s">
        <v>144</v>
      </c>
      <c r="G25" s="73" t="s">
        <v>144</v>
      </c>
      <c r="H25" s="102" t="s">
        <v>144</v>
      </c>
      <c r="I25" s="73" t="s">
        <v>144</v>
      </c>
      <c r="J25" s="109" t="s">
        <v>144</v>
      </c>
    </row>
    <row r="26" spans="1:10" s="35" customFormat="1" ht="27" customHeight="1">
      <c r="A26" s="65" t="s">
        <v>127</v>
      </c>
      <c r="B26" s="66"/>
      <c r="C26" s="45"/>
      <c r="D26" s="45"/>
      <c r="E26" s="99">
        <f t="shared" si="0"/>
        <v>0</v>
      </c>
      <c r="F26" s="68" t="s">
        <v>72</v>
      </c>
      <c r="G26" s="66"/>
      <c r="H26" s="87"/>
      <c r="I26" s="107"/>
      <c r="J26" s="108">
        <f t="shared" si="1"/>
        <v>0</v>
      </c>
    </row>
    <row r="27" spans="1:10" s="35" customFormat="1" ht="27" customHeight="1">
      <c r="A27" s="68" t="s">
        <v>128</v>
      </c>
      <c r="B27" s="69">
        <f>B28+B29</f>
        <v>337</v>
      </c>
      <c r="C27" s="38">
        <v>337</v>
      </c>
      <c r="D27" s="38">
        <v>337</v>
      </c>
      <c r="E27" s="99">
        <f t="shared" si="0"/>
        <v>0</v>
      </c>
      <c r="F27" s="103" t="s">
        <v>145</v>
      </c>
      <c r="G27" s="63">
        <f>G28+G29</f>
        <v>0</v>
      </c>
      <c r="H27" s="89"/>
      <c r="I27" s="107"/>
      <c r="J27" s="108">
        <f t="shared" si="1"/>
        <v>0</v>
      </c>
    </row>
    <row r="28" spans="1:10" s="35" customFormat="1" ht="27" customHeight="1">
      <c r="A28" s="70" t="s">
        <v>129</v>
      </c>
      <c r="B28" s="69">
        <v>337</v>
      </c>
      <c r="C28" s="45">
        <v>337</v>
      </c>
      <c r="D28" s="45">
        <v>337</v>
      </c>
      <c r="E28" s="99">
        <f t="shared" si="0"/>
        <v>0</v>
      </c>
      <c r="F28" s="70" t="s">
        <v>146</v>
      </c>
      <c r="G28" s="63"/>
      <c r="H28" s="87"/>
      <c r="I28" s="107"/>
      <c r="J28" s="108">
        <f t="shared" si="1"/>
        <v>0</v>
      </c>
    </row>
    <row r="29" spans="1:10" s="35" customFormat="1" ht="27" customHeight="1">
      <c r="A29" s="70" t="s">
        <v>130</v>
      </c>
      <c r="B29" s="69"/>
      <c r="C29" s="45"/>
      <c r="D29" s="45"/>
      <c r="E29" s="99">
        <f t="shared" si="0"/>
        <v>0</v>
      </c>
      <c r="F29" s="70" t="s">
        <v>147</v>
      </c>
      <c r="G29" s="63"/>
      <c r="H29" s="87"/>
      <c r="I29" s="107"/>
      <c r="J29" s="108">
        <f t="shared" si="1"/>
        <v>0</v>
      </c>
    </row>
    <row r="30" spans="1:10" s="35" customFormat="1" ht="27" customHeight="1">
      <c r="A30" s="68" t="s">
        <v>12</v>
      </c>
      <c r="B30" s="69"/>
      <c r="C30" s="45"/>
      <c r="D30" s="45"/>
      <c r="E30" s="99">
        <f t="shared" si="0"/>
        <v>0</v>
      </c>
      <c r="F30" s="103" t="s">
        <v>79</v>
      </c>
      <c r="G30" s="63">
        <v>67189</v>
      </c>
      <c r="H30" s="87">
        <v>67189</v>
      </c>
      <c r="I30" s="107">
        <f>46679-2366-4500</f>
        <v>39813</v>
      </c>
      <c r="J30" s="108">
        <f t="shared" si="1"/>
        <v>-27376</v>
      </c>
    </row>
    <row r="31" spans="1:10" s="35" customFormat="1" ht="27" customHeight="1">
      <c r="A31" s="68" t="s">
        <v>13</v>
      </c>
      <c r="B31" s="69"/>
      <c r="C31" s="44"/>
      <c r="D31" s="44"/>
      <c r="E31" s="99">
        <f t="shared" si="0"/>
        <v>0</v>
      </c>
      <c r="F31" s="103" t="s">
        <v>80</v>
      </c>
      <c r="G31" s="63"/>
      <c r="H31" s="87"/>
      <c r="I31" s="107"/>
      <c r="J31" s="108">
        <f t="shared" si="1"/>
        <v>0</v>
      </c>
    </row>
    <row r="32" spans="1:10" s="35" customFormat="1" ht="27" customHeight="1">
      <c r="A32" s="68" t="s">
        <v>131</v>
      </c>
      <c r="B32" s="69"/>
      <c r="C32" s="80">
        <v>28675</v>
      </c>
      <c r="D32" s="80">
        <v>28675</v>
      </c>
      <c r="E32" s="99">
        <f t="shared" si="0"/>
        <v>0</v>
      </c>
      <c r="F32" s="103" t="s">
        <v>81</v>
      </c>
      <c r="G32" s="63"/>
      <c r="H32" s="87"/>
      <c r="I32" s="107"/>
      <c r="J32" s="108">
        <f t="shared" si="1"/>
        <v>0</v>
      </c>
    </row>
    <row r="33" spans="1:10" s="35" customFormat="1" ht="27" customHeight="1" thickBot="1">
      <c r="A33" s="71" t="s">
        <v>14</v>
      </c>
      <c r="B33" s="77">
        <f>B5+B20+B27+B30+B31+B32</f>
        <v>164615</v>
      </c>
      <c r="C33" s="77">
        <f>C5+C20+C27+C30+C31+C32</f>
        <v>193290</v>
      </c>
      <c r="D33" s="77">
        <f>D5+D20+D27+D30+D31+D32</f>
        <v>144454</v>
      </c>
      <c r="E33" s="110">
        <f t="shared" si="0"/>
        <v>-48836</v>
      </c>
      <c r="F33" s="71" t="s">
        <v>84</v>
      </c>
      <c r="G33" s="78">
        <f>G5+G26+G27+G30+G31+G32</f>
        <v>164615</v>
      </c>
      <c r="H33" s="90">
        <f>H5+H26+H27+H30+H31+H32</f>
        <v>193290</v>
      </c>
      <c r="I33" s="90">
        <f>I5+I26+I27+I30+I31+I32</f>
        <v>144454</v>
      </c>
      <c r="J33" s="111">
        <f t="shared" si="1"/>
        <v>-48836</v>
      </c>
    </row>
    <row r="34" spans="1:10" s="35" customFormat="1" ht="21.95" customHeight="1">
      <c r="A34" s="33"/>
      <c r="B34" s="34"/>
      <c r="C34" s="34"/>
      <c r="D34" s="34"/>
      <c r="E34" s="34"/>
      <c r="F34" s="33"/>
      <c r="G34" s="33"/>
    </row>
    <row r="35" spans="1:10" ht="21.95" customHeight="1"/>
  </sheetData>
  <mergeCells count="1">
    <mergeCell ref="A2:J2"/>
  </mergeCells>
  <phoneticPr fontId="2" type="noConversion"/>
  <pageMargins left="0.78740157480314965" right="0.78740157480314965" top="0.82677165354330717" bottom="0.82677165354330717" header="0.51181102362204722" footer="0.39370078740157483"/>
  <pageSetup paperSize="9" scale="56" orientation="portrait" useFirstPageNumber="1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4</vt:i4>
      </vt:variant>
    </vt:vector>
  </HeadingPairs>
  <TitlesOfParts>
    <vt:vector size="6" baseType="lpstr">
      <vt:lpstr>县本级公共预算 </vt:lpstr>
      <vt:lpstr>县本级基金收支</vt:lpstr>
      <vt:lpstr>'县本级公共预算 '!Print_Area</vt:lpstr>
      <vt:lpstr>县本级基金收支!Print_Area</vt:lpstr>
      <vt:lpstr>'县本级公共预算 '!Print_Titles</vt:lpstr>
      <vt:lpstr>县本级基金收支!Print_Titles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预算科/苏世斌</dc:creator>
  <cp:lastModifiedBy>张章照</cp:lastModifiedBy>
  <cp:lastPrinted>2019-10-21T07:30:23Z</cp:lastPrinted>
  <dcterms:created xsi:type="dcterms:W3CDTF">2008-12-02T13:48:04Z</dcterms:created>
  <dcterms:modified xsi:type="dcterms:W3CDTF">2019-12-31T09:01:19Z</dcterms:modified>
</cp:coreProperties>
</file>